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9.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10" yWindow="30" windowWidth="10035" windowHeight="9915" firstSheet="9" activeTab="18"/>
  </bookViews>
  <sheets>
    <sheet name="OTIC" sheetId="13" r:id="rId1"/>
    <sheet name="O_Planeación" sheetId="12" r:id="rId2"/>
    <sheet name="O_Juridica" sheetId="11" r:id="rId3"/>
    <sheet name="O_Cooperacion_RI" sheetId="10" r:id="rId4"/>
    <sheet name="O_Control_Interno" sheetId="9" r:id="rId5"/>
    <sheet name="O_Control_Disciplinario" sheetId="8" r:id="rId6"/>
    <sheet name="Sub_Administrativa" sheetId="14" r:id="rId7"/>
    <sheet name="S_Talento_Humano" sheetId="15" r:id="rId8"/>
    <sheet name="Victimas" sheetId="20" r:id="rId9"/>
    <sheet name="Equidad de Género" sheetId="7" r:id="rId10"/>
    <sheet name="D_Riesgos_Laborales" sheetId="6" r:id="rId11"/>
    <sheet name="D_Movilidad" sheetId="4" r:id="rId12"/>
    <sheet name="DPensiones" sheetId="3" r:id="rId13"/>
    <sheet name="DDFT" sheetId="2" r:id="rId14"/>
    <sheet name="D Empleo" sheetId="17" r:id="rId15"/>
    <sheet name="I.V.C." sheetId="18" r:id="rId16"/>
    <sheet name="Amazonas" sheetId="21" r:id="rId17"/>
    <sheet name="Antioquia" sheetId="22" r:id="rId18"/>
    <sheet name="Arauca" sheetId="23" r:id="rId19"/>
    <sheet name="Atlantico" sheetId="24" r:id="rId20"/>
    <sheet name="Barrancabermeja" sheetId="25" r:id="rId21"/>
    <sheet name="Bolivar" sheetId="26" r:id="rId22"/>
    <sheet name="Boyaca" sheetId="27" r:id="rId23"/>
    <sheet name="Caldas" sheetId="28" r:id="rId24"/>
    <sheet name="Caqueta" sheetId="29" r:id="rId25"/>
    <sheet name="Casanare" sheetId="30" r:id="rId26"/>
    <sheet name="Cauca" sheetId="31" r:id="rId27"/>
    <sheet name="Cesar" sheetId="32" r:id="rId28"/>
    <sheet name="Choco" sheetId="33" r:id="rId29"/>
    <sheet name="Cordoba" sheetId="34" r:id="rId30"/>
    <sheet name="Cundinamarca" sheetId="35" r:id="rId31"/>
    <sheet name="Guajira" sheetId="36" r:id="rId32"/>
    <sheet name="Guainia" sheetId="37" r:id="rId33"/>
    <sheet name="Huila" sheetId="38" r:id="rId34"/>
    <sheet name="Magdalena" sheetId="39" r:id="rId35"/>
    <sheet name="Meta" sheetId="40" r:id="rId36"/>
    <sheet name="Nariño" sheetId="41" r:id="rId37"/>
    <sheet name="Norte_Santander" sheetId="42" r:id="rId38"/>
    <sheet name="Putumayo" sheetId="43" r:id="rId39"/>
    <sheet name="Quindio" sheetId="44" r:id="rId40"/>
    <sheet name="Risaralda" sheetId="45" r:id="rId41"/>
    <sheet name="San_Andres" sheetId="46" r:id="rId42"/>
    <sheet name="Santander" sheetId="47" r:id="rId43"/>
    <sheet name="Sucre" sheetId="48" r:id="rId44"/>
    <sheet name="Tolima" sheetId="49" r:id="rId45"/>
    <sheet name="Uraba" sheetId="50" r:id="rId46"/>
    <sheet name="Valle" sheetId="51" r:id="rId47"/>
    <sheet name="Vaupes" sheetId="52" r:id="rId48"/>
    <sheet name="Vichada" sheetId="53"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xlnm._FilterDatabase" localSheetId="11" hidden="1">D_Movilidad!#REF!</definedName>
    <definedName name="_xlnm._FilterDatabase" localSheetId="10" hidden="1">D_Riesgos_Laborales!$AD$1:$AD$34</definedName>
    <definedName name="_xlnm._FilterDatabase" localSheetId="5" hidden="1">O_Control_Disciplinario!$W$1:$W$19</definedName>
    <definedName name="_xlnm._FilterDatabase" localSheetId="4" hidden="1">O_Control_Interno!$W$1:$W$21</definedName>
    <definedName name="_xlnm._FilterDatabase" localSheetId="2" hidden="1">O_Juridica!$W$1:$W$38</definedName>
    <definedName name="_xlnm._FilterDatabase" localSheetId="1" hidden="1">O_Planeación!$W$1:$W$41</definedName>
    <definedName name="_xlnm._FilterDatabase" localSheetId="0" hidden="1">OTIC!$AA$1:$AA$34</definedName>
    <definedName name="_xlnm._FilterDatabase" localSheetId="7" hidden="1">S_Talento_Humano!$A$12:$AE$55</definedName>
    <definedName name="_xlnm._FilterDatabase" localSheetId="6" hidden="1">Sub_Administrativa!$A$14:$AO$89</definedName>
    <definedName name="_xlnm.Print_Area" localSheetId="16">Amazonas!$A$11:$O$47</definedName>
    <definedName name="_xlnm.Print_Area" localSheetId="11">D_Movilidad!#REF!</definedName>
    <definedName name="_xlnm.Print_Area" localSheetId="12">DPensiones!#REF!</definedName>
    <definedName name="_xlnm.Print_Area" localSheetId="5">O_Control_Disciplinario!$A$1:$AJ$15</definedName>
    <definedName name="_xlnm.Print_Area" localSheetId="4">O_Control_Interno!$A$1:$AJ$37</definedName>
    <definedName name="_xlnm.Print_Area" localSheetId="1">O_Planeación!$A$1:$AJ$15</definedName>
    <definedName name="_xlnm.Print_Area" localSheetId="0">OTIC!$A$12:$AO$33</definedName>
    <definedName name="_xlnm.Print_Area" localSheetId="7">S_Talento_Humano!$A$1:$AE$14</definedName>
    <definedName name="_xlnm.Print_Area" localSheetId="6">Sub_Administrativa!$A$1:$AO$15</definedName>
    <definedName name="_xlnm.Print_Area" localSheetId="47">Vaupes!$A$1:$T$47</definedName>
    <definedName name="_xlnm.Print_Titles" localSheetId="10">D_Riesgos_Laborales!$1:$14</definedName>
    <definedName name="_xlnm.Print_Titles" localSheetId="47">Vaupes!$11:$12</definedName>
    <definedName name="Z_5E64F920_9063_42AA_9994_74356DCE1DE8_.wvu.FilterData" localSheetId="4" hidden="1">O_Control_Interno!$W$1:$W$21</definedName>
    <definedName name="Z_5E64F920_9063_42AA_9994_74356DCE1DE8_.wvu.PrintArea" localSheetId="4" hidden="1">O_Control_Interno!$A$1:$AJ$37</definedName>
  </definedNames>
  <calcPr calcId="144525" concurrentCalc="0"/>
</workbook>
</file>

<file path=xl/calcChain.xml><?xml version="1.0" encoding="utf-8"?>
<calcChain xmlns="http://schemas.openxmlformats.org/spreadsheetml/2006/main">
  <c r="T47" i="38" l="1"/>
  <c r="S47" i="38"/>
  <c r="R47" i="38"/>
  <c r="Q47" i="38"/>
  <c r="P47" i="38"/>
  <c r="O47" i="38"/>
  <c r="T46" i="38"/>
  <c r="S46" i="38"/>
  <c r="R46" i="38"/>
  <c r="Q46" i="38"/>
  <c r="O46" i="38"/>
  <c r="N46" i="38"/>
  <c r="O45" i="38"/>
  <c r="N45" i="38"/>
  <c r="O45" i="36"/>
  <c r="P44" i="29"/>
  <c r="P42" i="29"/>
  <c r="P41" i="29"/>
  <c r="P40" i="29"/>
  <c r="P39" i="29"/>
  <c r="P37" i="29"/>
  <c r="P36" i="29"/>
  <c r="P28" i="29"/>
  <c r="P27" i="29"/>
  <c r="P26" i="29"/>
  <c r="P16" i="29"/>
  <c r="P15" i="29"/>
  <c r="P14" i="29"/>
  <c r="P13" i="29"/>
  <c r="V9" i="28"/>
  <c r="P27" i="27"/>
  <c r="O45" i="25"/>
  <c r="AD25" i="20"/>
  <c r="AH124" i="17"/>
  <c r="AH123" i="17"/>
  <c r="AH114" i="17"/>
  <c r="AH99" i="17"/>
  <c r="AH98" i="17"/>
  <c r="AI69" i="4"/>
  <c r="AI31" i="4"/>
  <c r="AI26" i="4"/>
  <c r="AS21" i="18"/>
  <c r="AS19" i="18"/>
  <c r="AS17" i="18"/>
  <c r="AS15" i="18"/>
  <c r="AS16" i="18"/>
  <c r="AS18" i="18"/>
  <c r="AS20" i="18"/>
  <c r="AS22" i="18"/>
  <c r="AS23" i="18"/>
  <c r="AS24" i="18"/>
  <c r="AS36" i="18"/>
  <c r="N51" i="3"/>
  <c r="S15" i="3"/>
  <c r="S17" i="3"/>
  <c r="S21" i="3"/>
  <c r="S22" i="3"/>
  <c r="S26" i="3"/>
  <c r="S27" i="3"/>
  <c r="S29" i="3"/>
  <c r="S30" i="3"/>
  <c r="S31" i="3"/>
  <c r="S32" i="3"/>
  <c r="S33" i="3"/>
  <c r="S34" i="3"/>
  <c r="S39" i="3"/>
  <c r="S40" i="3"/>
  <c r="S41" i="3"/>
  <c r="S42" i="3"/>
  <c r="S43" i="3"/>
  <c r="S44" i="3"/>
  <c r="S45" i="3"/>
  <c r="S50" i="3"/>
  <c r="S51" i="3"/>
  <c r="R60" i="3"/>
  <c r="V60" i="3"/>
  <c r="R59" i="3"/>
  <c r="V59" i="3"/>
  <c r="R58" i="3"/>
  <c r="V58" i="3"/>
  <c r="R57" i="3"/>
  <c r="V57" i="3"/>
  <c r="S36" i="18"/>
  <c r="S37" i="18"/>
  <c r="N36" i="18"/>
  <c r="N37" i="18"/>
  <c r="P34" i="2"/>
  <c r="Y34" i="2"/>
  <c r="P30" i="2"/>
  <c r="Y30" i="2"/>
  <c r="X85" i="2"/>
  <c r="X86" i="2"/>
  <c r="W15" i="6"/>
  <c r="W16" i="6"/>
  <c r="W17" i="6"/>
  <c r="W18" i="6"/>
  <c r="X15" i="6"/>
  <c r="X29" i="6"/>
  <c r="X37" i="6"/>
  <c r="X38" i="6"/>
  <c r="X41" i="6"/>
  <c r="X42" i="6"/>
  <c r="X43" i="6"/>
  <c r="X44" i="6"/>
  <c r="X46" i="6"/>
  <c r="X47" i="6"/>
  <c r="W41" i="6"/>
  <c r="W40" i="6"/>
  <c r="W39" i="6"/>
  <c r="W38" i="6"/>
  <c r="W36" i="6"/>
  <c r="W35" i="6"/>
  <c r="W34" i="6"/>
  <c r="W33" i="6"/>
  <c r="Y35" i="6"/>
  <c r="AS37" i="6"/>
  <c r="AO23" i="6"/>
  <c r="U14" i="4"/>
  <c r="N72" i="4"/>
  <c r="N73" i="4"/>
  <c r="V146" i="17"/>
  <c r="V147" i="17"/>
  <c r="N146" i="17"/>
  <c r="N147" i="17"/>
  <c r="A37" i="18"/>
  <c r="R26" i="18"/>
  <c r="R36" i="18"/>
  <c r="Q36" i="18"/>
  <c r="M36" i="18"/>
  <c r="A36" i="18"/>
  <c r="AI35" i="18"/>
  <c r="AG35" i="18"/>
  <c r="T34" i="18"/>
  <c r="R33" i="18"/>
  <c r="AF32" i="18"/>
  <c r="T32" i="18"/>
  <c r="AE31" i="18"/>
  <c r="AI31" i="18"/>
  <c r="AD31" i="18"/>
  <c r="AH31" i="18"/>
  <c r="AC31" i="18"/>
  <c r="AG31" i="18"/>
  <c r="AB31" i="18"/>
  <c r="AF31" i="18"/>
  <c r="R31" i="18"/>
  <c r="R30" i="18"/>
  <c r="AB29" i="18"/>
  <c r="AF29" i="18"/>
  <c r="AE29" i="18"/>
  <c r="AI29" i="18"/>
  <c r="AD29" i="18"/>
  <c r="AH29" i="18"/>
  <c r="AC29" i="18"/>
  <c r="AG29" i="18"/>
  <c r="T29" i="18"/>
  <c r="AF28" i="18"/>
  <c r="R28" i="18"/>
  <c r="AE27" i="18"/>
  <c r="AI27" i="18"/>
  <c r="AD27" i="18"/>
  <c r="AH27" i="18"/>
  <c r="AC27" i="18"/>
  <c r="AG27" i="18"/>
  <c r="AB27" i="18"/>
  <c r="AF27" i="18"/>
  <c r="R27" i="18"/>
  <c r="AB26" i="18"/>
  <c r="AF26" i="18"/>
  <c r="AE26" i="18"/>
  <c r="AI26" i="18"/>
  <c r="AD26" i="18"/>
  <c r="AH26" i="18"/>
  <c r="AC26" i="18"/>
  <c r="AG26" i="18"/>
  <c r="T26" i="18"/>
  <c r="AC23" i="18"/>
  <c r="AG23" i="18"/>
  <c r="AE23" i="18"/>
  <c r="AI23" i="18"/>
  <c r="AD23" i="18"/>
  <c r="AH23" i="18"/>
  <c r="AE22" i="18"/>
  <c r="AI22" i="18"/>
  <c r="AD22" i="18"/>
  <c r="AH22" i="18"/>
  <c r="AC22" i="18"/>
  <c r="AG22" i="18"/>
  <c r="AB22" i="18"/>
  <c r="AF22" i="18"/>
  <c r="AC21" i="18"/>
  <c r="AG21" i="18"/>
  <c r="AE21" i="18"/>
  <c r="AI21" i="18"/>
  <c r="AD21" i="18"/>
  <c r="AH21" i="18"/>
  <c r="AE20" i="18"/>
  <c r="AI20" i="18"/>
  <c r="AD20" i="18"/>
  <c r="AH20" i="18"/>
  <c r="AC20" i="18"/>
  <c r="AG20" i="18"/>
  <c r="AE19" i="18"/>
  <c r="AI19" i="18"/>
  <c r="AD19" i="18"/>
  <c r="AH19" i="18"/>
  <c r="AC19" i="18"/>
  <c r="AG19" i="18"/>
  <c r="AE18" i="18"/>
  <c r="AI18" i="18"/>
  <c r="AD18" i="18"/>
  <c r="AH18" i="18"/>
  <c r="AC18" i="18"/>
  <c r="AG18" i="18"/>
  <c r="AB18" i="18"/>
  <c r="AF18" i="18"/>
  <c r="AE17" i="18"/>
  <c r="AI17" i="18"/>
  <c r="AD17" i="18"/>
  <c r="AH17" i="18"/>
  <c r="AC17" i="18"/>
  <c r="AG17" i="18"/>
  <c r="AB17" i="18"/>
  <c r="AF17" i="18"/>
  <c r="AI16" i="18"/>
  <c r="AH16" i="18"/>
  <c r="AH15" i="18"/>
  <c r="T15" i="18"/>
  <c r="N46" i="6"/>
  <c r="AH143" i="17"/>
  <c r="AH142" i="17"/>
  <c r="AH140" i="17"/>
  <c r="D139" i="17"/>
  <c r="AH137" i="17"/>
  <c r="AH136" i="17"/>
  <c r="D134" i="17"/>
  <c r="AH132" i="17"/>
  <c r="AH127" i="17"/>
  <c r="D125" i="17"/>
  <c r="T51" i="17"/>
  <c r="S51" i="17"/>
  <c r="T50" i="17"/>
  <c r="S50" i="17"/>
  <c r="T49" i="17"/>
  <c r="S49" i="17"/>
  <c r="T48" i="17"/>
  <c r="S48" i="17"/>
  <c r="T47" i="17"/>
  <c r="S47" i="17"/>
  <c r="R47" i="17"/>
  <c r="Q47" i="17"/>
  <c r="T46" i="17"/>
  <c r="S46" i="17"/>
  <c r="R46" i="17"/>
  <c r="Q46" i="17"/>
  <c r="T45" i="17"/>
  <c r="S45" i="17"/>
  <c r="R45" i="17"/>
  <c r="Q45" i="17"/>
  <c r="T44" i="17"/>
  <c r="S44" i="17"/>
  <c r="R44" i="17"/>
  <c r="Q44" i="17"/>
  <c r="T43" i="17"/>
  <c r="T42" i="17"/>
  <c r="S42" i="17"/>
  <c r="R41" i="17"/>
  <c r="Q41" i="17"/>
  <c r="R40" i="17"/>
  <c r="Q40" i="17"/>
  <c r="R39" i="17"/>
  <c r="Q39" i="17"/>
  <c r="R38" i="17"/>
  <c r="Q38" i="17"/>
  <c r="T37" i="17"/>
  <c r="S37" i="17"/>
  <c r="T36" i="17"/>
  <c r="S36" i="17"/>
  <c r="T35" i="17"/>
  <c r="S35" i="17"/>
  <c r="T34" i="17"/>
  <c r="S34" i="17"/>
  <c r="T33" i="17"/>
  <c r="S33" i="17"/>
  <c r="R33" i="17"/>
  <c r="Q33" i="17"/>
  <c r="T32" i="17"/>
  <c r="S32" i="17"/>
  <c r="R32" i="17"/>
  <c r="Q32" i="17"/>
  <c r="T31" i="17"/>
  <c r="S31" i="17"/>
  <c r="R31" i="17"/>
  <c r="Q31" i="17"/>
  <c r="T30" i="17"/>
  <c r="S30" i="17"/>
  <c r="R30" i="17"/>
  <c r="Q30" i="17"/>
  <c r="T29" i="17"/>
  <c r="S29" i="17"/>
  <c r="R29" i="17"/>
  <c r="Q29" i="17"/>
  <c r="T28" i="17"/>
  <c r="S28" i="17"/>
  <c r="T27" i="17"/>
  <c r="S27" i="17"/>
  <c r="T26" i="17"/>
  <c r="S26" i="17"/>
  <c r="T25" i="17"/>
  <c r="S25" i="17"/>
  <c r="R25" i="17"/>
  <c r="T24" i="17"/>
  <c r="S24" i="17"/>
  <c r="S23" i="17"/>
  <c r="R23" i="17"/>
  <c r="Q23" i="17"/>
  <c r="S22" i="17"/>
  <c r="R22" i="17"/>
  <c r="Q22" i="17"/>
  <c r="T21" i="17"/>
  <c r="S21" i="17"/>
  <c r="R21" i="17"/>
  <c r="Q21" i="17"/>
  <c r="T20" i="17"/>
  <c r="S20" i="17"/>
  <c r="S19" i="17"/>
  <c r="R19" i="17"/>
  <c r="S18" i="17"/>
  <c r="R18" i="17"/>
  <c r="R17" i="17"/>
  <c r="Q17" i="17"/>
  <c r="T16" i="17"/>
  <c r="Q16" i="17"/>
  <c r="G14" i="17"/>
  <c r="P101" i="12"/>
  <c r="O101" i="12"/>
  <c r="N101" i="12"/>
  <c r="R101" i="12"/>
  <c r="M101" i="12"/>
  <c r="Q101" i="12"/>
  <c r="R93" i="12"/>
  <c r="R85" i="12"/>
  <c r="P78" i="12"/>
  <c r="O78" i="12"/>
  <c r="N78" i="12"/>
  <c r="R78" i="12"/>
  <c r="M78" i="12"/>
  <c r="Q78" i="12"/>
  <c r="P64" i="12"/>
  <c r="O64" i="12"/>
  <c r="N64" i="12"/>
  <c r="N103" i="12"/>
  <c r="N104" i="12"/>
  <c r="M64" i="12"/>
  <c r="Q64" i="12"/>
  <c r="AD63" i="12"/>
  <c r="AD48" i="12"/>
  <c r="R47" i="12"/>
  <c r="AD37" i="12"/>
  <c r="AD35" i="12"/>
  <c r="AD34" i="12"/>
  <c r="AD33" i="12"/>
  <c r="AD30" i="12"/>
  <c r="AD29" i="12"/>
  <c r="AD27" i="12"/>
  <c r="AD26" i="12"/>
  <c r="AD23" i="12"/>
  <c r="AD21" i="12"/>
  <c r="R39" i="9"/>
  <c r="N39" i="9"/>
  <c r="R33" i="10"/>
  <c r="R34" i="10"/>
  <c r="N34" i="10"/>
  <c r="V35" i="13"/>
  <c r="N35" i="13"/>
  <c r="W95" i="14"/>
  <c r="R56" i="15"/>
  <c r="N55" i="15"/>
  <c r="N56" i="15"/>
  <c r="R18" i="7"/>
  <c r="R32" i="7"/>
  <c r="R33" i="7"/>
  <c r="N32" i="7"/>
  <c r="N33" i="7"/>
  <c r="AJ85" i="2"/>
  <c r="K84" i="2"/>
  <c r="K83" i="2"/>
  <c r="K81" i="2"/>
  <c r="K80" i="2"/>
  <c r="AJ77" i="2"/>
  <c r="K76" i="2"/>
  <c r="AJ75" i="2"/>
  <c r="AJ79" i="2"/>
  <c r="K75" i="2"/>
  <c r="K74" i="2"/>
  <c r="K73" i="2"/>
  <c r="K72" i="2"/>
  <c r="R71" i="2"/>
  <c r="Q71" i="2"/>
  <c r="P71" i="2"/>
  <c r="K71" i="2"/>
  <c r="AJ70" i="2"/>
  <c r="K69" i="2"/>
  <c r="K68" i="2"/>
  <c r="K67" i="2"/>
  <c r="K66" i="2"/>
  <c r="K65" i="2"/>
  <c r="R64" i="2"/>
  <c r="Q64" i="2"/>
  <c r="P64" i="2"/>
  <c r="O64" i="2"/>
  <c r="K63" i="2"/>
  <c r="K62" i="2"/>
  <c r="K61" i="2"/>
  <c r="K60" i="2"/>
  <c r="K59" i="2"/>
  <c r="K58" i="2"/>
  <c r="K56" i="2"/>
  <c r="K55" i="2"/>
  <c r="K54" i="2"/>
  <c r="AJ53" i="2"/>
  <c r="AJ52" i="2"/>
  <c r="R52" i="2"/>
  <c r="Q52" i="2"/>
  <c r="P52" i="2"/>
  <c r="O52" i="2"/>
  <c r="L51" i="2"/>
  <c r="K51" i="2"/>
  <c r="R50" i="2"/>
  <c r="Q50" i="2"/>
  <c r="P50" i="2"/>
  <c r="O50" i="2"/>
  <c r="K49" i="2"/>
  <c r="K44" i="2"/>
  <c r="K43" i="2"/>
  <c r="AJ42" i="2"/>
  <c r="K42" i="2"/>
  <c r="K41" i="2"/>
  <c r="AJ40" i="2"/>
  <c r="AJ57" i="2"/>
  <c r="AJ19" i="2"/>
  <c r="AJ24" i="2"/>
  <c r="AJ25" i="2"/>
  <c r="AJ28" i="2"/>
  <c r="AJ32" i="2"/>
  <c r="AJ35" i="2"/>
  <c r="AJ86" i="2"/>
  <c r="K40" i="2"/>
  <c r="K39" i="2"/>
  <c r="K38" i="2"/>
  <c r="K37" i="2"/>
  <c r="R36" i="2"/>
  <c r="Q36" i="2"/>
  <c r="P36" i="2"/>
  <c r="K36" i="2"/>
  <c r="R34" i="2"/>
  <c r="Q34" i="2"/>
  <c r="O34" i="2"/>
  <c r="K34" i="2"/>
  <c r="R33" i="2"/>
  <c r="Q33" i="2"/>
  <c r="P33" i="2"/>
  <c r="O33" i="2"/>
  <c r="K33" i="2"/>
  <c r="R31" i="2"/>
  <c r="Q31" i="2"/>
  <c r="P31" i="2"/>
  <c r="O31" i="2"/>
  <c r="R30" i="2"/>
  <c r="Q30" i="2"/>
  <c r="O30" i="2"/>
  <c r="R29" i="2"/>
  <c r="K29" i="2"/>
  <c r="R28" i="2"/>
  <c r="Q28" i="2"/>
  <c r="P28" i="2"/>
  <c r="O28" i="2"/>
  <c r="R27" i="2"/>
  <c r="Q27" i="2"/>
  <c r="P27" i="2"/>
  <c r="O27" i="2"/>
  <c r="R23" i="2"/>
  <c r="Q23" i="2"/>
  <c r="P23" i="2"/>
  <c r="R20" i="2"/>
  <c r="Q20" i="2"/>
  <c r="P20" i="2"/>
  <c r="V15" i="2"/>
  <c r="U15" i="2"/>
  <c r="R15" i="2"/>
  <c r="Q15" i="2"/>
  <c r="P15" i="2"/>
  <c r="P85" i="2"/>
  <c r="P86" i="2"/>
  <c r="O15" i="2"/>
  <c r="G13" i="2"/>
  <c r="AG21" i="3"/>
  <c r="S71" i="4"/>
  <c r="T71" i="4"/>
  <c r="S64" i="4"/>
  <c r="T64" i="4"/>
  <c r="S63" i="4"/>
  <c r="T63" i="4"/>
  <c r="S60" i="4"/>
  <c r="T60" i="4"/>
  <c r="S58" i="4"/>
  <c r="T58" i="4"/>
  <c r="S53" i="4"/>
  <c r="T53" i="4"/>
  <c r="S49" i="4"/>
  <c r="T49" i="4"/>
  <c r="S43" i="4"/>
  <c r="T43" i="4"/>
  <c r="AI35" i="4"/>
  <c r="S31" i="4"/>
  <c r="T31" i="4"/>
  <c r="S29" i="4"/>
  <c r="T29" i="4"/>
  <c r="S15" i="4"/>
  <c r="T15" i="4"/>
  <c r="V14" i="4"/>
  <c r="R14" i="4"/>
  <c r="Q14" i="4"/>
  <c r="P14" i="4"/>
  <c r="O14" i="4"/>
  <c r="N14" i="4"/>
  <c r="M14" i="4"/>
  <c r="W13" i="4"/>
  <c r="V13" i="4"/>
  <c r="T13" i="4"/>
  <c r="R13" i="4"/>
  <c r="Q13" i="4"/>
  <c r="P13" i="4"/>
  <c r="O13" i="4"/>
  <c r="N13" i="4"/>
  <c r="M13" i="4"/>
  <c r="G13" i="4"/>
  <c r="AJ51" i="6"/>
  <c r="M46" i="6"/>
  <c r="AJ42" i="6"/>
  <c r="AJ37" i="6"/>
  <c r="AJ34" i="6"/>
  <c r="AJ27" i="6"/>
  <c r="AJ26" i="6"/>
  <c r="AJ23" i="6"/>
  <c r="AJ20" i="6"/>
  <c r="AJ22" i="6"/>
  <c r="AJ45" i="6"/>
  <c r="AD37" i="11"/>
  <c r="R37" i="11"/>
  <c r="P29" i="11"/>
  <c r="O29" i="11"/>
  <c r="N29" i="11"/>
  <c r="N41" i="11"/>
  <c r="N42" i="11"/>
  <c r="M29" i="11"/>
  <c r="M37" i="11"/>
  <c r="AI30" i="13"/>
  <c r="AH26" i="13"/>
  <c r="P26" i="13"/>
  <c r="O26" i="13"/>
  <c r="N26" i="13"/>
  <c r="AH24" i="13"/>
  <c r="AH23" i="13"/>
  <c r="AH30" i="13"/>
  <c r="P23" i="13"/>
  <c r="O23" i="13"/>
  <c r="P19" i="13"/>
  <c r="O19" i="13"/>
  <c r="N19" i="13"/>
  <c r="M19" i="13"/>
  <c r="P85" i="14"/>
  <c r="O85" i="14"/>
  <c r="M85" i="14"/>
  <c r="V85" i="14"/>
  <c r="P80" i="14"/>
  <c r="O80" i="14"/>
  <c r="M80" i="14"/>
  <c r="P77" i="14"/>
  <c r="O77" i="14"/>
  <c r="M77" i="14"/>
  <c r="V77" i="14"/>
  <c r="P72" i="14"/>
  <c r="O72" i="14"/>
  <c r="M72" i="14"/>
  <c r="P69" i="14"/>
  <c r="O69" i="14"/>
  <c r="M69" i="14"/>
  <c r="P65" i="14"/>
  <c r="O65" i="14"/>
  <c r="N65" i="14"/>
  <c r="M65" i="14"/>
  <c r="P61" i="14"/>
  <c r="O61" i="14"/>
  <c r="M61" i="14"/>
  <c r="P58" i="14"/>
  <c r="O58" i="14"/>
  <c r="M58" i="14"/>
  <c r="P52" i="14"/>
  <c r="O52" i="14"/>
  <c r="M52" i="14"/>
  <c r="V52" i="14"/>
  <c r="AI50" i="14"/>
  <c r="P50" i="14"/>
  <c r="M50" i="14"/>
  <c r="P48" i="14"/>
  <c r="O48" i="14"/>
  <c r="M48" i="14"/>
  <c r="V48" i="14"/>
  <c r="P46" i="14"/>
  <c r="O46" i="14"/>
  <c r="N46" i="14"/>
  <c r="N94" i="14"/>
  <c r="N95" i="14"/>
  <c r="M46" i="14"/>
  <c r="AI42" i="14"/>
  <c r="P42" i="14"/>
  <c r="O42" i="14"/>
  <c r="M42" i="14"/>
  <c r="AI40" i="14"/>
  <c r="P40" i="14"/>
  <c r="O40" i="14"/>
  <c r="M40" i="14"/>
  <c r="P34" i="14"/>
  <c r="O34" i="14"/>
  <c r="M34" i="14"/>
  <c r="V32" i="14"/>
  <c r="V27" i="14"/>
  <c r="V23" i="14"/>
  <c r="V19" i="14"/>
  <c r="V15" i="14"/>
  <c r="Y37" i="6"/>
  <c r="N37" i="11"/>
  <c r="AI72" i="4"/>
  <c r="T72" i="4"/>
  <c r="T73" i="4"/>
  <c r="Q29" i="11"/>
  <c r="Q37" i="11"/>
  <c r="Z146" i="17"/>
  <c r="R64" i="12"/>
  <c r="R103" i="12"/>
  <c r="R104" i="12"/>
</calcChain>
</file>

<file path=xl/comments1.xml><?xml version="1.0" encoding="utf-8"?>
<comments xmlns="http://schemas.openxmlformats.org/spreadsheetml/2006/main">
  <authors>
    <author>Daniel Yesid Caceres Rincon</author>
    <author>Marisol Villamil M</author>
  </authors>
  <commentList>
    <comment ref="AH11" authorId="0">
      <text>
        <r>
          <rPr>
            <b/>
            <sz val="9"/>
            <color indexed="81"/>
            <rFont val="Tahoma"/>
            <family val="2"/>
          </rPr>
          <t>Daniel Yesid Caceres Rincon:</t>
        </r>
        <r>
          <rPr>
            <sz val="9"/>
            <color indexed="81"/>
            <rFont val="Tahoma"/>
            <family val="2"/>
          </rPr>
          <t xml:space="preserve">
Las tareas cuyo costo es 0 es porque son tareas que se realizaran con el dinero de las vigencias futuras. Por este motivo no se les agrego la totalidad de la informacion, pero se adicionaron al plan acorde a la formulacion del proyecto de inversion ante el DNP</t>
        </r>
      </text>
    </comment>
    <comment ref="Y19" authorId="1">
      <text>
        <r>
          <rPr>
            <b/>
            <sz val="9"/>
            <color indexed="81"/>
            <rFont val="Tahoma"/>
            <family val="2"/>
          </rPr>
          <t>Marisol Villamil M:</t>
        </r>
        <r>
          <rPr>
            <sz val="9"/>
            <color indexed="81"/>
            <rFont val="Tahoma"/>
            <family val="2"/>
          </rPr>
          <t xml:space="preserve">
Incluir información relacionada con el soporte del abancwe reportado</t>
        </r>
      </text>
    </comment>
    <comment ref="AH26" authorId="0">
      <text>
        <r>
          <rPr>
            <b/>
            <sz val="9"/>
            <color indexed="81"/>
            <rFont val="Tahoma"/>
            <family val="2"/>
          </rPr>
          <t>Daniel Yesid Caceres Rincon:</t>
        </r>
        <r>
          <rPr>
            <sz val="9"/>
            <color indexed="81"/>
            <rFont val="Tahoma"/>
            <family val="2"/>
          </rPr>
          <t xml:space="preserve">
ya se le resto lo de 1 ing de tramites</t>
        </r>
      </text>
    </comment>
  </commentList>
</comments>
</file>

<file path=xl/comments2.xml><?xml version="1.0" encoding="utf-8"?>
<comments xmlns="http://schemas.openxmlformats.org/spreadsheetml/2006/main">
  <authors>
    <author>Sandra Patricia Gonzalez Gantiva</author>
  </authors>
  <commentList>
    <comment ref="AD62" authorId="0">
      <text>
        <r>
          <rPr>
            <b/>
            <sz val="9"/>
            <color indexed="81"/>
            <rFont val="Tahoma"/>
            <family val="2"/>
          </rPr>
          <t>Sandra Patricia Gonzalez Gantiva:</t>
        </r>
        <r>
          <rPr>
            <sz val="9"/>
            <color indexed="81"/>
            <rFont val="Tahoma"/>
            <family val="2"/>
          </rPr>
          <t xml:space="preserve">
solictud de $132,000,000 menos 30.000.000 para leo.</t>
        </r>
      </text>
    </comment>
  </commentList>
</comments>
</file>

<file path=xl/comments3.xml><?xml version="1.0" encoding="utf-8"?>
<comments xmlns="http://schemas.openxmlformats.org/spreadsheetml/2006/main">
  <authors>
    <author>Alejandro Moya</author>
  </authors>
  <commentList>
    <comment ref="V22" authorId="0">
      <text>
        <r>
          <rPr>
            <b/>
            <sz val="14"/>
            <color indexed="81"/>
            <rFont val="Tahoma"/>
            <family val="2"/>
          </rPr>
          <t>Equidad Laboral:</t>
        </r>
        <r>
          <rPr>
            <sz val="14"/>
            <color indexed="81"/>
            <rFont val="Tahoma"/>
            <family val="2"/>
          </rPr>
          <t xml:space="preserve">
La tarea A4T3 fue eliminada del subproyecto y, por ende, eliminada del plan de acción</t>
        </r>
      </text>
    </comment>
  </commentList>
</comments>
</file>

<file path=xl/comments4.xml><?xml version="1.0" encoding="utf-8"?>
<comments xmlns="http://schemas.openxmlformats.org/spreadsheetml/2006/main">
  <authors>
    <author>Andrea Castaño de la Torre</author>
  </authors>
  <commentList>
    <comment ref="AC22" authorId="0">
      <text>
        <r>
          <rPr>
            <b/>
            <sz val="9"/>
            <color indexed="81"/>
            <rFont val="Tahoma"/>
            <family val="2"/>
          </rPr>
          <t>Andrea Castaño de la Torre:</t>
        </r>
        <r>
          <rPr>
            <sz val="9"/>
            <color indexed="81"/>
            <rFont val="Tahoma"/>
            <family val="2"/>
          </rPr>
          <t xml:space="preserve">
El cumplimiento de este indicador depende de los procesos que se lleven a cadbo en el Ministerio de Educación, razón por la cual no podemos establecer una meta específica</t>
        </r>
      </text>
    </comment>
  </commentList>
</comments>
</file>

<file path=xl/comments5.xml><?xml version="1.0" encoding="utf-8"?>
<comments xmlns="http://schemas.openxmlformats.org/spreadsheetml/2006/main">
  <authors>
    <author>Maryury Vanegas Gonzalez</author>
    <author>Marisol Villamil M</author>
  </authors>
  <commentList>
    <comment ref="D30" authorId="0">
      <text>
        <r>
          <rPr>
            <b/>
            <sz val="9"/>
            <color indexed="81"/>
            <rFont val="Tahoma"/>
            <family val="2"/>
          </rPr>
          <t>Maryury Vanegas Gonzalez:</t>
        </r>
        <r>
          <rPr>
            <sz val="9"/>
            <color indexed="81"/>
            <rFont val="Tahoma"/>
            <family val="2"/>
          </rPr>
          <t xml:space="preserve">
23%</t>
        </r>
      </text>
    </comment>
    <comment ref="AJ30" authorId="0">
      <text>
        <r>
          <rPr>
            <b/>
            <sz val="9"/>
            <color indexed="81"/>
            <rFont val="Tahoma"/>
            <family val="2"/>
          </rPr>
          <t>Maryury Vanegas Gonzalez:</t>
        </r>
        <r>
          <rPr>
            <sz val="9"/>
            <color indexed="81"/>
            <rFont val="Tahoma"/>
            <family val="2"/>
          </rPr>
          <t xml:space="preserve">
23%</t>
        </r>
      </text>
    </comment>
    <comment ref="D37" authorId="0">
      <text>
        <r>
          <rPr>
            <b/>
            <sz val="9"/>
            <color indexed="81"/>
            <rFont val="Tahoma"/>
            <family val="2"/>
          </rPr>
          <t>Maryury Vanegas Gonzalez:</t>
        </r>
        <r>
          <rPr>
            <sz val="9"/>
            <color indexed="81"/>
            <rFont val="Tahoma"/>
            <family val="2"/>
          </rPr>
          <t xml:space="preserve">
4</t>
        </r>
        <r>
          <rPr>
            <strike/>
            <sz val="9"/>
            <color indexed="81"/>
            <rFont val="Tahoma"/>
            <family val="2"/>
          </rPr>
          <t>%</t>
        </r>
      </text>
    </comment>
    <comment ref="AJ37" authorId="0">
      <text>
        <r>
          <rPr>
            <b/>
            <sz val="9"/>
            <color indexed="81"/>
            <rFont val="Tahoma"/>
            <family val="2"/>
          </rPr>
          <t>Maryury Vanegas Gonzalez:</t>
        </r>
        <r>
          <rPr>
            <sz val="9"/>
            <color indexed="81"/>
            <rFont val="Tahoma"/>
            <family val="2"/>
          </rPr>
          <t xml:space="preserve">
4</t>
        </r>
        <r>
          <rPr>
            <strike/>
            <sz val="9"/>
            <color indexed="81"/>
            <rFont val="Tahoma"/>
            <family val="2"/>
          </rPr>
          <t>%</t>
        </r>
      </text>
    </comment>
    <comment ref="AI41" authorId="1">
      <text>
        <r>
          <rPr>
            <b/>
            <sz val="9"/>
            <color indexed="81"/>
            <rFont val="Tahoma"/>
            <family val="2"/>
          </rPr>
          <t>Marisol Villamil M:</t>
        </r>
        <r>
          <rPr>
            <sz val="9"/>
            <color indexed="81"/>
            <rFont val="Tahoma"/>
            <family val="2"/>
          </rPr>
          <t xml:space="preserve">
El indicador del apoyo a la reestructuración son dos oficios?</t>
        </r>
      </text>
    </comment>
  </commentList>
</comments>
</file>

<file path=xl/comments6.xml><?xml version="1.0" encoding="utf-8"?>
<comments xmlns="http://schemas.openxmlformats.org/spreadsheetml/2006/main">
  <authors>
    <author>Une</author>
  </authors>
  <commentList>
    <comment ref="AC21" authorId="0">
      <text>
        <r>
          <rPr>
            <b/>
            <sz val="9"/>
            <color indexed="81"/>
            <rFont val="Tahoma"/>
            <family val="2"/>
          </rPr>
          <t>Une:</t>
        </r>
        <r>
          <rPr>
            <sz val="9"/>
            <color indexed="81"/>
            <rFont val="Tahoma"/>
            <family val="2"/>
          </rPr>
          <t xml:space="preserve">
Informe: difinición del indice del informe. Preparción del inform, presentación de ciho informe proxima reunion
</t>
        </r>
      </text>
    </comment>
  </commentList>
</comments>
</file>

<file path=xl/comments7.xml><?xml version="1.0" encoding="utf-8"?>
<comments xmlns="http://schemas.openxmlformats.org/spreadsheetml/2006/main">
  <authors>
    <author>Sandra Patricia Gonzalez Gantiva</author>
  </authors>
  <commentList>
    <comment ref="AF28" authorId="0">
      <text>
        <r>
          <rPr>
            <b/>
            <sz val="9"/>
            <color indexed="81"/>
            <rFont val="Tahoma"/>
            <family val="2"/>
          </rPr>
          <t>Sandra Patricia Gonzalez Gantiva:</t>
        </r>
        <r>
          <rPr>
            <sz val="9"/>
            <color indexed="81"/>
            <rFont val="Tahoma"/>
            <family val="2"/>
          </rPr>
          <t xml:space="preserve">
Según SIIF: 28,542,997</t>
        </r>
      </text>
    </comment>
    <comment ref="AF30" authorId="0">
      <text>
        <r>
          <rPr>
            <b/>
            <sz val="9"/>
            <color indexed="81"/>
            <rFont val="Tahoma"/>
            <family val="2"/>
          </rPr>
          <t>Sandra Patricia Gonzalez Gantiva:</t>
        </r>
        <r>
          <rPr>
            <sz val="9"/>
            <color indexed="81"/>
            <rFont val="Tahoma"/>
            <family val="2"/>
          </rPr>
          <t xml:space="preserve">
solicitud de $7,543,631,900.
* Según SIIF $4,310,586,800</t>
        </r>
      </text>
    </comment>
    <comment ref="AF31" authorId="0">
      <text>
        <r>
          <rPr>
            <b/>
            <sz val="9"/>
            <color indexed="81"/>
            <rFont val="Tahoma"/>
            <family val="2"/>
          </rPr>
          <t>Sandra Patricia Gonzalez Gantiva:</t>
        </r>
        <r>
          <rPr>
            <sz val="9"/>
            <color indexed="81"/>
            <rFont val="Tahoma"/>
            <family val="2"/>
          </rPr>
          <t xml:space="preserve">
Según SIIF $119,593,692 </t>
        </r>
      </text>
    </comment>
    <comment ref="AF39" authorId="0">
      <text>
        <r>
          <rPr>
            <b/>
            <sz val="9"/>
            <color indexed="81"/>
            <rFont val="Tahoma"/>
            <family val="2"/>
          </rPr>
          <t>Sandra Patricia Gonzalez Gantiva:</t>
        </r>
        <r>
          <rPr>
            <sz val="9"/>
            <color indexed="81"/>
            <rFont val="Tahoma"/>
            <family val="2"/>
          </rPr>
          <t xml:space="preserve">
solicitud: 39.102,076,000.
Solicitud de $20,062,064000 según SIIF</t>
        </r>
      </text>
    </comment>
    <comment ref="AF40" authorId="0">
      <text>
        <r>
          <rPr>
            <b/>
            <sz val="9"/>
            <color indexed="81"/>
            <rFont val="Tahoma"/>
            <family val="2"/>
          </rPr>
          <t>Sandra Patricia Gonzalez Gantiva:</t>
        </r>
        <r>
          <rPr>
            <sz val="9"/>
            <color indexed="81"/>
            <rFont val="Tahoma"/>
            <family val="2"/>
          </rPr>
          <t xml:space="preserve">
SOLICITUD DE $119,593,692 SEGÚN SIIF</t>
        </r>
      </text>
    </comment>
  </commentList>
</comments>
</file>

<file path=xl/comments8.xml><?xml version="1.0" encoding="utf-8"?>
<comments xmlns="http://schemas.openxmlformats.org/spreadsheetml/2006/main">
  <authors>
    <author>Yanira Marcela Oviedo Gil</author>
    <author>Paola Marcela Roldan Vasquez</author>
    <author>Lety Margarita Bohorquez V</author>
    <author>user</author>
    <author>Luis Alberto Munevar Avila</author>
    <author>Martha Sanchez Galvis</author>
    <author>Tk</author>
  </authors>
  <commentList>
    <comment ref="AC20" authorId="0">
      <text>
        <r>
          <rPr>
            <b/>
            <sz val="9"/>
            <color indexed="81"/>
            <rFont val="Tahoma"/>
            <family val="2"/>
          </rPr>
          <t>Yanira Marcela Oviedo Gil:</t>
        </r>
        <r>
          <rPr>
            <sz val="9"/>
            <color indexed="81"/>
            <rFont val="Tahoma"/>
            <family val="2"/>
          </rPr>
          <t xml:space="preserve">
Se cambió la fecha de finalización del 31 al 20 de diciembre</t>
        </r>
      </text>
    </comment>
    <comment ref="AD20" authorId="0">
      <text>
        <r>
          <rPr>
            <b/>
            <sz val="9"/>
            <color indexed="81"/>
            <rFont val="Tahoma"/>
            <family val="2"/>
          </rPr>
          <t>Yanira Marcela Oviedo Gil:</t>
        </r>
        <r>
          <rPr>
            <sz val="9"/>
            <color indexed="81"/>
            <rFont val="Tahoma"/>
            <family val="2"/>
          </rPr>
          <t xml:space="preserve">
Se cambia de contratista a convenio</t>
        </r>
      </text>
    </comment>
    <comment ref="AD51" authorId="0">
      <text>
        <r>
          <rPr>
            <b/>
            <sz val="9"/>
            <color indexed="81"/>
            <rFont val="Tahoma"/>
            <family val="2"/>
          </rPr>
          <t>Yanira Marcela Oviedo Gil:</t>
        </r>
        <r>
          <rPr>
            <sz val="9"/>
            <color indexed="81"/>
            <rFont val="Tahoma"/>
            <family val="2"/>
          </rPr>
          <t xml:space="preserve">
Se cambió contratista por convenio</t>
        </r>
      </text>
    </comment>
    <comment ref="AH94" authorId="1">
      <text>
        <r>
          <rPr>
            <b/>
            <sz val="9"/>
            <color indexed="81"/>
            <rFont val="Tahoma"/>
            <family val="2"/>
          </rPr>
          <t>Paola Marcela Roldan Vasquez:</t>
        </r>
        <r>
          <rPr>
            <sz val="9"/>
            <color indexed="81"/>
            <rFont val="Tahoma"/>
            <family val="2"/>
          </rPr>
          <t xml:space="preserve">
Tenía una fórmula y no un valor</t>
        </r>
      </text>
    </comment>
    <comment ref="AH95" authorId="1">
      <text>
        <r>
          <rPr>
            <b/>
            <sz val="9"/>
            <color indexed="81"/>
            <rFont val="Tahoma"/>
            <family val="2"/>
          </rPr>
          <t>Paola Marcela Roldan Vasquez:</t>
        </r>
        <r>
          <rPr>
            <sz val="9"/>
            <color indexed="81"/>
            <rFont val="Tahoma"/>
            <family val="2"/>
          </rPr>
          <t xml:space="preserve">
Le sume doscientos pesos para que la suma de los tres sea exactamente 89.000.000 que fue lo que destiné a estos tres rubros</t>
        </r>
      </text>
    </comment>
    <comment ref="AH99" authorId="2">
      <text>
        <r>
          <rPr>
            <b/>
            <sz val="9"/>
            <color indexed="81"/>
            <rFont val="Tahoma"/>
            <family val="2"/>
          </rPr>
          <t>Lety Margarita Bohorquez V:</t>
        </r>
        <r>
          <rPr>
            <sz val="9"/>
            <color indexed="81"/>
            <rFont val="Tahoma"/>
            <family val="2"/>
          </rPr>
          <t xml:space="preserve">
contrato Min Trabajo
</t>
        </r>
      </text>
    </comment>
    <comment ref="AH101" authorId="3">
      <text>
        <r>
          <rPr>
            <b/>
            <sz val="9"/>
            <color indexed="81"/>
            <rFont val="Tahoma"/>
            <family val="2"/>
          </rPr>
          <t>user:</t>
        </r>
        <r>
          <rPr>
            <sz val="9"/>
            <color indexed="81"/>
            <rFont val="Tahoma"/>
            <family val="2"/>
          </rPr>
          <t xml:space="preserve">
incluyo 60millones foro, 20 millones comunicaciony 5 millones logistica
</t>
        </r>
      </text>
    </comment>
    <comment ref="AH102" authorId="4">
      <text>
        <r>
          <rPr>
            <b/>
            <sz val="9"/>
            <color indexed="81"/>
            <rFont val="Tahoma"/>
            <family val="2"/>
          </rPr>
          <t>13,644,053 usados en viaticos. CDP cerrado. El resto está libre</t>
        </r>
      </text>
    </comment>
    <comment ref="AH103" authorId="3">
      <text>
        <r>
          <rPr>
            <b/>
            <sz val="9"/>
            <color indexed="81"/>
            <rFont val="Tahoma"/>
            <family val="2"/>
          </rPr>
          <t>user:</t>
        </r>
        <r>
          <rPr>
            <sz val="9"/>
            <color indexed="81"/>
            <rFont val="Tahoma"/>
            <family val="2"/>
          </rPr>
          <t xml:space="preserve">
incluye gerencia 8 personas para apoyo a gerentes
despues de conveno pnud</t>
        </r>
      </text>
    </comment>
    <comment ref="AH104" authorId="3">
      <text>
        <r>
          <rPr>
            <b/>
            <sz val="9"/>
            <color indexed="81"/>
            <rFont val="Tahoma"/>
            <family val="2"/>
          </rPr>
          <t>user:</t>
        </r>
        <r>
          <rPr>
            <sz val="9"/>
            <color indexed="81"/>
            <rFont val="Tahoma"/>
            <family val="2"/>
          </rPr>
          <t xml:space="preserve">
gerente estrategico y lucia suarez, secre vice</t>
        </r>
      </text>
    </comment>
    <comment ref="AH106" authorId="3">
      <text>
        <r>
          <rPr>
            <b/>
            <sz val="9"/>
            <color indexed="81"/>
            <rFont val="Tahoma"/>
            <family val="2"/>
          </rPr>
          <t>user:</t>
        </r>
        <r>
          <rPr>
            <sz val="9"/>
            <color indexed="81"/>
            <rFont val="Tahoma"/>
            <family val="2"/>
          </rPr>
          <t xml:space="preserve">
gerente operativo</t>
        </r>
      </text>
    </comment>
    <comment ref="AH110" authorId="2">
      <text>
        <r>
          <rPr>
            <b/>
            <sz val="9"/>
            <color indexed="81"/>
            <rFont val="Tahoma"/>
            <family val="2"/>
          </rPr>
          <t>Lety Margarita Bohorquez V:</t>
        </r>
        <r>
          <rPr>
            <sz val="9"/>
            <color indexed="81"/>
            <rFont val="Tahoma"/>
            <family val="2"/>
          </rPr>
          <t xml:space="preserve">
Se disminuye el valor de 4000 millones por 12 millones mensuales para gerente de sistemas de información total 11 meses 132 millones
</t>
        </r>
      </text>
    </comment>
    <comment ref="AH111" authorId="2">
      <text>
        <r>
          <rPr>
            <b/>
            <sz val="9"/>
            <color indexed="81"/>
            <rFont val="Tahoma"/>
            <family val="2"/>
          </rPr>
          <t>Lety Margarita Bohorquez V:</t>
        </r>
        <r>
          <rPr>
            <sz val="9"/>
            <color indexed="81"/>
            <rFont val="Tahoma"/>
            <family val="2"/>
          </rPr>
          <t xml:space="preserve">
Se disminuye el valor de 4000 millones por 12 millones mensuales para gerente de sistemas de información total 11 meses 132 millones
</t>
        </r>
      </text>
    </comment>
    <comment ref="AH114" authorId="2">
      <text>
        <r>
          <rPr>
            <b/>
            <sz val="9"/>
            <color indexed="81"/>
            <rFont val="Tahoma"/>
            <family val="2"/>
          </rPr>
          <t>Lety Margarita Bohorquez V:</t>
        </r>
        <r>
          <rPr>
            <sz val="9"/>
            <color indexed="81"/>
            <rFont val="Tahoma"/>
            <family val="2"/>
          </rPr>
          <t xml:space="preserve">
contrato apoyo politicas activas
</t>
        </r>
      </text>
    </comment>
    <comment ref="AH117" authorId="2">
      <text>
        <r>
          <rPr>
            <b/>
            <sz val="9"/>
            <color indexed="81"/>
            <rFont val="Tahoma"/>
            <family val="2"/>
          </rPr>
          <t>Lety Margarita Bohorquez V:</t>
        </r>
        <r>
          <rPr>
            <sz val="9"/>
            <color indexed="81"/>
            <rFont val="Tahoma"/>
            <family val="2"/>
          </rPr>
          <t xml:space="preserve">
incluye 4000000 de espacios fisicos y 1548 para personas de operación en los municipios
y 270 millones para 10 coordinadores territoriales uno por ciudad</t>
        </r>
      </text>
    </comment>
    <comment ref="AH121" authorId="3">
      <text>
        <r>
          <rPr>
            <b/>
            <sz val="9"/>
            <color indexed="81"/>
            <rFont val="Tahoma"/>
            <family val="2"/>
          </rPr>
          <t>user:</t>
        </r>
        <r>
          <rPr>
            <sz val="9"/>
            <color indexed="81"/>
            <rFont val="Tahoma"/>
            <family val="2"/>
          </rPr>
          <t xml:space="preserve">
se dejasolamente para II semetre dado que el primerosefinanciacon5800.</t>
        </r>
      </text>
    </comment>
    <comment ref="AH122" authorId="3">
      <text>
        <r>
          <rPr>
            <b/>
            <sz val="12"/>
            <color indexed="81"/>
            <rFont val="Tahoma"/>
            <family val="2"/>
          </rPr>
          <t>user:</t>
        </r>
        <r>
          <rPr>
            <sz val="12"/>
            <color indexed="81"/>
            <rFont val="Tahoma"/>
            <family val="2"/>
          </rPr>
          <t xml:space="preserve">
100 pasajes y 50 viaticos
incluye apoyo</t>
        </r>
        <r>
          <rPr>
            <sz val="9"/>
            <color indexed="81"/>
            <rFont val="Tahoma"/>
            <family val="2"/>
          </rPr>
          <t xml:space="preserve">
</t>
        </r>
      </text>
    </comment>
    <comment ref="D125" authorId="5">
      <text>
        <r>
          <rPr>
            <b/>
            <sz val="9"/>
            <color indexed="81"/>
            <rFont val="Tahoma"/>
            <family val="2"/>
          </rPr>
          <t>Martha Sanchez Galvis:</t>
        </r>
        <r>
          <rPr>
            <sz val="9"/>
            <color indexed="81"/>
            <rFont val="Tahoma"/>
            <family val="2"/>
          </rPr>
          <t xml:space="preserve">
Bajó de 2.400 a 2.353.550 millones.</t>
        </r>
      </text>
    </comment>
    <comment ref="AD125" authorId="5">
      <text>
        <r>
          <rPr>
            <sz val="9"/>
            <color indexed="81"/>
            <rFont val="Tahoma"/>
            <family val="2"/>
          </rPr>
          <t xml:space="preserve">Para esta actividad, se prevé la confrmación de un equipo de trabajo conformado al menos por 3 gerentes de formalización (sector urbano, sector rural y sector público) y al menos un profesional de apoyo para cada uno de los sectores priorizados por el Ministerio. Preliminarmente se han priorizado los sectores agropecuario, construcción, transporte, minas, confecciones y sector público. Se requieren al menos 2 funcionarios de la SFPE y al menos 9 contratistas.
</t>
        </r>
      </text>
    </comment>
    <comment ref="AH134" authorId="6">
      <text/>
    </comment>
    <comment ref="D137" authorId="5">
      <text>
        <r>
          <rPr>
            <b/>
            <sz val="9"/>
            <color indexed="81"/>
            <rFont val="Tahoma"/>
            <family val="2"/>
          </rPr>
          <t>Martha Sanchez Galvis:</t>
        </r>
        <r>
          <rPr>
            <sz val="9"/>
            <color indexed="81"/>
            <rFont val="Tahoma"/>
            <family val="2"/>
          </rPr>
          <t xml:space="preserve">
Vigencia Futura</t>
        </r>
      </text>
    </comment>
  </commentList>
</comments>
</file>

<file path=xl/comments9.xml><?xml version="1.0" encoding="utf-8"?>
<comments xmlns="http://schemas.openxmlformats.org/spreadsheetml/2006/main">
  <authors>
    <author>Min. Proteccion</author>
  </authors>
  <commentList>
    <comment ref="Q35" authorId="0">
      <text>
        <r>
          <rPr>
            <b/>
            <sz val="9"/>
            <color indexed="81"/>
            <rFont val="Tahoma"/>
            <family val="2"/>
          </rPr>
          <t>Mintrabajo:  depende de la planeacion del SIG</t>
        </r>
        <r>
          <rPr>
            <sz val="9"/>
            <color indexed="81"/>
            <rFont val="Tahoma"/>
            <family val="2"/>
          </rPr>
          <t xml:space="preserve">
</t>
        </r>
      </text>
    </comment>
    <comment ref="R35" authorId="0">
      <text>
        <r>
          <rPr>
            <b/>
            <sz val="9"/>
            <color indexed="81"/>
            <rFont val="Tahoma"/>
            <family val="2"/>
          </rPr>
          <t>Mintrabajo:  depende de la planeacion del SIG</t>
        </r>
        <r>
          <rPr>
            <sz val="9"/>
            <color indexed="81"/>
            <rFont val="Tahoma"/>
            <family val="2"/>
          </rPr>
          <t xml:space="preserve">
</t>
        </r>
      </text>
    </comment>
    <comment ref="S35" authorId="0">
      <text>
        <r>
          <rPr>
            <b/>
            <sz val="9"/>
            <color indexed="81"/>
            <rFont val="Tahoma"/>
            <family val="2"/>
          </rPr>
          <t>Mintrabajo:  depende de la planeacion del SIG</t>
        </r>
        <r>
          <rPr>
            <sz val="9"/>
            <color indexed="81"/>
            <rFont val="Tahoma"/>
            <family val="2"/>
          </rPr>
          <t xml:space="preserve">
</t>
        </r>
      </text>
    </comment>
    <comment ref="T35" authorId="0">
      <text>
        <r>
          <rPr>
            <b/>
            <sz val="9"/>
            <color indexed="81"/>
            <rFont val="Tahoma"/>
            <family val="2"/>
          </rPr>
          <t>Mintrabajo:  depende de la planeacion del SIG</t>
        </r>
        <r>
          <rPr>
            <sz val="9"/>
            <color indexed="81"/>
            <rFont val="Tahoma"/>
            <family val="2"/>
          </rPr>
          <t xml:space="preserve">
</t>
        </r>
      </text>
    </comment>
    <comment ref="Q36" authorId="0">
      <text>
        <r>
          <rPr>
            <b/>
            <sz val="9"/>
            <color indexed="81"/>
            <rFont val="Tahoma"/>
            <family val="2"/>
          </rPr>
          <t>Mintrabajo:  depende de la planeacion del SIG</t>
        </r>
        <r>
          <rPr>
            <sz val="9"/>
            <color indexed="81"/>
            <rFont val="Tahoma"/>
            <family val="2"/>
          </rPr>
          <t xml:space="preserve">
</t>
        </r>
      </text>
    </comment>
    <comment ref="R36" authorId="0">
      <text>
        <r>
          <rPr>
            <b/>
            <sz val="9"/>
            <color indexed="81"/>
            <rFont val="Tahoma"/>
            <family val="2"/>
          </rPr>
          <t>Mintrabajo:  depende de la planeacion del SIG</t>
        </r>
        <r>
          <rPr>
            <sz val="9"/>
            <color indexed="81"/>
            <rFont val="Tahoma"/>
            <family val="2"/>
          </rPr>
          <t xml:space="preserve">
</t>
        </r>
      </text>
    </comment>
    <comment ref="S36" authorId="0">
      <text>
        <r>
          <rPr>
            <b/>
            <sz val="9"/>
            <color indexed="81"/>
            <rFont val="Tahoma"/>
            <family val="2"/>
          </rPr>
          <t>Mintrabajo:  depende de la planeacion del SIG</t>
        </r>
        <r>
          <rPr>
            <sz val="9"/>
            <color indexed="81"/>
            <rFont val="Tahoma"/>
            <family val="2"/>
          </rPr>
          <t xml:space="preserve">
</t>
        </r>
      </text>
    </comment>
    <comment ref="T36" authorId="0">
      <text>
        <r>
          <rPr>
            <b/>
            <sz val="9"/>
            <color indexed="81"/>
            <rFont val="Tahoma"/>
            <family val="2"/>
          </rPr>
          <t>Mintrabajo:  depende de la planeacion del SIG</t>
        </r>
        <r>
          <rPr>
            <sz val="9"/>
            <color indexed="81"/>
            <rFont val="Tahoma"/>
            <family val="2"/>
          </rPr>
          <t xml:space="preserve">
</t>
        </r>
      </text>
    </comment>
    <comment ref="Q37" authorId="0">
      <text>
        <r>
          <rPr>
            <b/>
            <sz val="9"/>
            <color indexed="81"/>
            <rFont val="Tahoma"/>
            <family val="2"/>
          </rPr>
          <t>Mintrabajo:  depende de la planeacion del SIG</t>
        </r>
        <r>
          <rPr>
            <sz val="9"/>
            <color indexed="81"/>
            <rFont val="Tahoma"/>
            <family val="2"/>
          </rPr>
          <t xml:space="preserve">
</t>
        </r>
      </text>
    </comment>
  </commentList>
</comments>
</file>

<file path=xl/sharedStrings.xml><?xml version="1.0" encoding="utf-8"?>
<sst xmlns="http://schemas.openxmlformats.org/spreadsheetml/2006/main" count="14312" uniqueCount="3572">
  <si>
    <t>Dirección de Derechos Fundamentales del Trabajo</t>
  </si>
  <si>
    <t>Observaciones</t>
  </si>
  <si>
    <r>
      <rPr>
        <b/>
        <sz val="16"/>
        <rFont val="Arial Narrow"/>
        <family val="2"/>
      </rPr>
      <t>PROCEDIMIENTO FORMULACION, SEGUIMIENTO Y EVALUACIÓN A PLANES DE GESTION</t>
    </r>
    <r>
      <rPr>
        <b/>
        <sz val="20"/>
        <rFont val="Arial Narrow"/>
        <family val="2"/>
      </rPr>
      <t xml:space="preserve">
</t>
    </r>
    <r>
      <rPr>
        <b/>
        <sz val="14"/>
        <rFont val="Arial Narrow"/>
        <family val="2"/>
      </rPr>
      <t>PLAN DE ACCION 2013</t>
    </r>
  </si>
  <si>
    <t>PROGRAMACIÓN Y SEGUIMIENTO</t>
  </si>
  <si>
    <t>PROYECTOS DE INVERSIÓN</t>
  </si>
  <si>
    <t>PLANEACIÓN Y SEGUIMIENTO DE LAS ACTIVIDADES</t>
  </si>
  <si>
    <t>PLANEACIÓN DE LAS TAREAS</t>
  </si>
  <si>
    <t>INDICADORES</t>
  </si>
  <si>
    <t>COSTO</t>
  </si>
  <si>
    <t>(a)</t>
  </si>
  <si>
    <t>(b)</t>
  </si>
  <si>
    <t xml:space="preserve">(c) </t>
  </si>
  <si>
    <t>(d)</t>
  </si>
  <si>
    <t>(e)</t>
  </si>
  <si>
    <t xml:space="preserve">(f) </t>
  </si>
  <si>
    <t>(g)</t>
  </si>
  <si>
    <t>(h)</t>
  </si>
  <si>
    <t>(i)</t>
  </si>
  <si>
    <t>(j)</t>
  </si>
  <si>
    <t>(k)</t>
  </si>
  <si>
    <t>(l)</t>
  </si>
  <si>
    <t>(m)</t>
  </si>
  <si>
    <t>(n)</t>
  </si>
  <si>
    <t>(o)</t>
  </si>
  <si>
    <t>(p)</t>
  </si>
  <si>
    <t xml:space="preserve">( q) </t>
  </si>
  <si>
    <t>(r)</t>
  </si>
  <si>
    <t>(s)</t>
  </si>
  <si>
    <t>(t)</t>
  </si>
  <si>
    <t xml:space="preserve">Nombre del Proyecto de inversión </t>
  </si>
  <si>
    <t xml:space="preserve">Objetivo del Proyecto de inversión </t>
  </si>
  <si>
    <t>Código BPIN (si aplica)</t>
  </si>
  <si>
    <t>Presupuesto 2013</t>
  </si>
  <si>
    <t>Código de la actividad</t>
    <phoneticPr fontId="0" type="noConversion"/>
  </si>
  <si>
    <t xml:space="preserve">Actividad </t>
    <phoneticPr fontId="0" type="noConversion"/>
  </si>
  <si>
    <t>TIPO DE ACTIVIDAD</t>
  </si>
  <si>
    <t>Descripción de la actividad</t>
  </si>
  <si>
    <t>FECHA</t>
    <phoneticPr fontId="0" type="noConversion"/>
  </si>
  <si>
    <t>PONDERACION</t>
  </si>
  <si>
    <t>PROGRAMACION TRIMESTRAL ACTIVIDADES
(indicar porcentaje para el periodo)</t>
  </si>
  <si>
    <t>SEGUIMIENTO TRIMESTRAL DE ACTIVIDADES
(reportar en porcentaje)</t>
  </si>
  <si>
    <t>Código de la tarea</t>
  </si>
  <si>
    <t>Tarea específica</t>
    <phoneticPr fontId="0" type="noConversion"/>
  </si>
  <si>
    <t>FECHA</t>
  </si>
  <si>
    <t>Grupo o funcionario(s) responsable(s) de la tarea</t>
  </si>
  <si>
    <t xml:space="preserve">TIPO DE INDICADOR </t>
  </si>
  <si>
    <t>Nombre del indicador</t>
  </si>
  <si>
    <t>Costo de la tarea</t>
    <phoneticPr fontId="0" type="noConversion"/>
  </si>
  <si>
    <t>Apoyo
( X )</t>
  </si>
  <si>
    <t>Vinculada al Proyecto
( X )</t>
  </si>
  <si>
    <t>Fecha de inicio de la actividad
(DD/MM/AAAA)</t>
  </si>
  <si>
    <t>Fecha de finalización de la actividad
(DD/MM/AAAA)</t>
  </si>
  <si>
    <t>% de la Actividad</t>
  </si>
  <si>
    <t>% de la Tarea</t>
  </si>
  <si>
    <t>1er Trimestre</t>
  </si>
  <si>
    <t>2° Trimestre</t>
  </si>
  <si>
    <t>3er Trimestre</t>
  </si>
  <si>
    <t>4° Trimestre</t>
  </si>
  <si>
    <t>OBSERVACIONES</t>
  </si>
  <si>
    <t>Fecha de inicio de la tarea
(DD/MM/AAAA)</t>
  </si>
  <si>
    <t>Fecha de finalización de la tarea
(DD/MM/AAAA)</t>
  </si>
  <si>
    <t>Producto
(X)</t>
  </si>
  <si>
    <t>Gestión
(X)</t>
  </si>
  <si>
    <t xml:space="preserve">PREVENCIÓN DEL TRABAJO INFANTIL Y PROTECCIÓN DE LOS JOVENES TRABAJADORES </t>
  </si>
  <si>
    <t>DESARROLLAR ACCIONES DE INTERVENCIÓN INTEGRAL DIRECTA SOBRE LA POBLACIÓN VULNERABLE PARA LA PREVENCIÓN, EL DESESTÍMULO Y LA ERRADICACIÓN PROGRESIVA DEL TRABAJO INFANTIL Y LA ROTECCIÓNINFANTIL Y PROTEGER AL JOVEN TRABAJADOR, 2008- 2015 Y LA LEY 1098 DE 2006, CÓDIGO DE INFANCIA Y ADOLESCENCIA  DE LOS JOVENES TRABAJADORES, EN EL MARCO DE LA ESTRATEGIA NACIONAL PARA PREVENIR Y ERRADICAR LAS PEORES FORMAS DEL TRABAJO
EL PROYECTO COMPRENDE COMO ACTIVIDAD BASICA LA IMPLEMENTACION Y MONITOREO DE LA POLITICA NACIONAL CONTRA EL TRABAJO INFANTIL</t>
  </si>
  <si>
    <t>A1</t>
  </si>
  <si>
    <t xml:space="preserve">Implementar intervenciones en sectores críticos de Peores Formas de trabajo infantil (Sector pimpinero, azucarero, cafetero y agricultura en general, basuras, , minería - carbón, explotación sexual y población focalizada en el auto 251 de 2008. </t>
  </si>
  <si>
    <t>X</t>
  </si>
  <si>
    <t>Identificar a los NNA trabajadores en estos sectores para la restitución de sus derechos</t>
  </si>
  <si>
    <t>A1T1</t>
  </si>
  <si>
    <t>Definir, Proponer y desarrolar estrategias para identificar y registrar en el SIRITI a  los NNA trabajadores en peores formas de trabajo infantil (pimpinero, azucarero, cafetero y minas)</t>
  </si>
  <si>
    <t>Diana Celene Rodriguez</t>
  </si>
  <si>
    <t xml:space="preserve">NNA Identificados </t>
  </si>
  <si>
    <t>A1T2</t>
  </si>
  <si>
    <t>Apoyar en la realización del foro latinoamericano contra la explotación sexual comercial de NNA en cumplimiento de la Ley 679 de 2001 y 336 de 2009</t>
  </si>
  <si>
    <t>Jimena Gonzalez Posso</t>
  </si>
  <si>
    <t>No de personas que participan en el foro</t>
  </si>
  <si>
    <t>A1T3</t>
  </si>
  <si>
    <t>Ruth Azucena Olmos; Jose del Carmen Almonacid</t>
  </si>
  <si>
    <t>Listado de ocupaciones riesgosas actualizado</t>
  </si>
  <si>
    <t>A1T4</t>
  </si>
  <si>
    <t xml:space="preserve">Desarrollar a través de campañas de comunicación masiva procesos de sensibilización de la población colombiana sobre los efectos nocivos del trabajo infnatil </t>
  </si>
  <si>
    <t>Ruth Azucena Olmos; Gloria María Moyano</t>
  </si>
  <si>
    <t>Campaña Realizada</t>
  </si>
  <si>
    <t>A2</t>
  </si>
  <si>
    <t>Proponer lineamientosde prevención y atención integral para la protección de NNA en el marco del Trabajo infantil</t>
  </si>
  <si>
    <t>Estructurar y proponer un esquema de implementación a Nivel nacional y realizar acciones de responsabilizar social empresarial buscando generar inversion social rentable en los sectores criticos del TI y protección al joven trabajador</t>
  </si>
  <si>
    <t>A2T1</t>
  </si>
  <si>
    <t>Presentar una propuesta metodologica de protección integral a NNA en el marco de las ciencias sociales y humanas y con enfoque sistemico.</t>
  </si>
  <si>
    <t>Informes mensuales de avance y Propuesta metodologica de protección integral</t>
  </si>
  <si>
    <t>A2T2</t>
  </si>
  <si>
    <t>Elaborar una propuesta de gestión institucional para  que el sector privado incorpore la Responsabilizad Social Empresarial como estrategia para prevenir y erradicarlas peores formas de trabajo infantil,   priorizando los sectores críticos  con enfoque etnico</t>
  </si>
  <si>
    <t>Informes mensuales de avance y Propuesta de metodologia de RSE en sectores criticos</t>
  </si>
  <si>
    <t>A3</t>
  </si>
  <si>
    <t xml:space="preserve">Desarrollar la II fase del  sistema de Integrado para el Registro, identificación y caracterización del TI  y sus peores formas </t>
  </si>
  <si>
    <t xml:space="preserve">Definición del software del sistema de información y registro de identificación </t>
  </si>
  <si>
    <t>30/15/2013</t>
  </si>
  <si>
    <t>A3T1</t>
  </si>
  <si>
    <t>Desorrollar la interfaz e interoperabilidad del SIRITI con las entidades de gobierno competentes para el registro, restablecimiento de derechos (acceso efectivo a servios) y seguimiento a los NNAT.</t>
  </si>
  <si>
    <t>Marco Tulio Mongui Mendoza</t>
  </si>
  <si>
    <t>Informes mensuales de avance y Sistema funcionando</t>
  </si>
  <si>
    <t>A4</t>
  </si>
  <si>
    <t>Administrar de manera funcional y técnica, e impartir asistencia técnica a los departamentos  para el registro del sistema integrado de trabajo infantil en estas peores formas</t>
  </si>
  <si>
    <t>contratación de personal para la administración del sistema así' como darlo a conocer en la parte operativa y técnica</t>
  </si>
  <si>
    <t>A4T1</t>
  </si>
  <si>
    <t>Prestar los servicios de soporte de administración funcional del sistema de información integrado para la identificación registro y caracterizacion del TI y sus peores formas SIRITI</t>
  </si>
  <si>
    <t>No de departamentos apoyados</t>
  </si>
  <si>
    <t>A5</t>
  </si>
  <si>
    <t>Realizar asistencia Técnica a los departamentos y municipios en la ENETI y sus peores formas</t>
  </si>
  <si>
    <t>Gastos por concepto de viáticos para la Asistencia Tecnica a los actores directos de los Entes Territoriales en la aplicación de procesos de implementación de la ENETI</t>
  </si>
  <si>
    <t>A5T1</t>
  </si>
  <si>
    <t>Amparar viaticos y  gastos de viaje de los funcionarios de la Dirección de Derechos Fundamentales del trabajo para la asistencia técnica, acompañamiento  y seguimiento en  los  departamentos y  municipios en la implementación de procesos  de prevención integral de la Peores Formas de Trabajo Infantil  y procesos de Inspección vigilancia y control del TI.</t>
  </si>
  <si>
    <t>Funcionarios de la subdirección de Protección Laboral</t>
  </si>
  <si>
    <t>No de departamentos y municipios asistidos</t>
  </si>
  <si>
    <t>A6</t>
  </si>
  <si>
    <t>Realizar la gestión interinstitucional para realizar el pago por vigencias expiradas del saldo pendiente de pagar al CPS No. 076 de 2012, celebrado entre el Ministerio del Trabajo y el señor Gustavo Adolfo Pardo Urrea</t>
  </si>
  <si>
    <t>Pagar saldo pendiente por concepto de honorarios del CPS No. 076 de 2012 cuyo objeto fue “Prestar los servicios para el soporte técnico para la implementación del Sistema de Registro e Identificación del Trabajo Infantil – SIRITI.”</t>
  </si>
  <si>
    <t>A6T1</t>
  </si>
  <si>
    <t>Realizar las actividades que la normativa vigente requieran para el pago de la vigencia expirada</t>
  </si>
  <si>
    <t>x</t>
  </si>
  <si>
    <t>Vigencia expirada paga</t>
  </si>
  <si>
    <t>A7</t>
  </si>
  <si>
    <t>Participar en las mesas técnicas de trabajo para la preparación y definición de la Encuesta Nacional de Trabajo Infantil del DANE</t>
  </si>
  <si>
    <t>Designar los funcionarios responsables para participar en la concertación del contenido de la ENTI</t>
  </si>
  <si>
    <t>A7T1</t>
  </si>
  <si>
    <t>Asistencia técnica, acompañamiento, seguimiento y llevar las inquietudes que se presenten en el desarrollo de las mesas técnicas al CIETI.</t>
  </si>
  <si>
    <t>No de reuniones asistidas</t>
  </si>
  <si>
    <t>A8</t>
  </si>
  <si>
    <t>Participar en las mesas técnicas de trabajo de seguimiento a la evaluación de la ENETI.</t>
  </si>
  <si>
    <t>Designar los funcionarios responsables para participar en la presentación y discusión del resultado de la evaluación de la ENETI.</t>
  </si>
  <si>
    <t>A8T1</t>
  </si>
  <si>
    <t>Socialización de conceptos técnicos, experiencias y resultados de la asistencia técnica y llevar las inquietudes que se presentan en el territorio frente a la implementación de la ENETI.</t>
  </si>
  <si>
    <t>A9</t>
  </si>
  <si>
    <t>Implementar acciones de prevención sobre las peores formas de trabajo infantil para minimizar los reiesgos de vulnerabilidad de derechos  y evitar  el  riesgo de reclutamiento de NNA</t>
  </si>
  <si>
    <t>focalizar e identificar a los NNA en riesgo de ser vinculados al conflicto armado</t>
  </si>
  <si>
    <t>Diciembre de 2013</t>
  </si>
  <si>
    <t>A9T1</t>
  </si>
  <si>
    <t>Mediante la gestión interistitucional tomar las medidas para el urgente restablecimiento de los derechos de  los NNA en riesgo.</t>
  </si>
  <si>
    <t>Ruth Acucena olmos/ Gloria Moyano</t>
  </si>
  <si>
    <t>No de NNA identificados</t>
  </si>
  <si>
    <t>A10</t>
  </si>
  <si>
    <t>Generar procesos de capacitación y cultura del respeto de los derechos fundamentales del trabajo y derechos de los NNA en zonas de conflicto  en Colombia</t>
  </si>
  <si>
    <t>Mediante un proceso pedagogico,  generar conocimiento, cultura y respeto para el cumpliento de los derehos humanos de los NNA desvinculados del conflicto armado para evitar su revictimización por nueva vinculacion a los grupos armandos al mergen de la Ley</t>
  </si>
  <si>
    <t>A10T1</t>
  </si>
  <si>
    <t xml:space="preserve">Revisión y fortalecimiento de los procesos de capacitación  y formación desarrollados en el marco de la ley de  victimas y ajustando las metodologias utilizadas para la implementación en los gobiernos locales, a los NNA y sus familias para que se empoderen en el deber de respetar los derechos fundamentales y los derechos de los NNA. </t>
  </si>
  <si>
    <t>Ruth Azcucena Olmos/ Gloria Moyano</t>
  </si>
  <si>
    <t>No de funcionarios de gobiernos locales formados y empoderados en DFT y Derechos del Niño y NNA y familias formadas</t>
  </si>
  <si>
    <t>DIVULGAR Y PROMOCIONAR LOS PRINCIPIOS Y DERECHOS FUNDAMENTALES EN EL TRABAJO Y FORTALECER LOS ESPACIOS INSTITUCIONALES DE DIÁLOGO SOCIAL, EN EL MARCO DEL TRABAJO DIGNO Y DECENTE.</t>
  </si>
  <si>
    <t>ADELANTAR LA DIVULGACIÓN Y SENSIBILIZACIÓN DE LOS PRINCIPIOS Y DERECHOS FUNDAMENTALES EN EL TRABAJO A</t>
  </si>
  <si>
    <t>B1</t>
  </si>
  <si>
    <t>Diseñar e implementar estrategias para sensibilizar a los diferentes actores en la protección en el mercado de trabajo a las poblaciones vulnerables como población afro, raizal e  indígena,  LGBTI, personas con discapacidad, personas que ejercen la prostitución y VTA .</t>
  </si>
  <si>
    <t>Construcción interinstitucional y con las diferentes comunidades de un programa de protección para los grupos minoritarios que son discriminados en el mercado de trabajo.</t>
  </si>
  <si>
    <t>B1T1</t>
  </si>
  <si>
    <t>Apoyar el proceso de diseño e implementación de estrategias de difusión, promoción y respeto de los principios y derechos fundamentales en el trabajo y en la elaboración de la propuesta de un programa de protección en el mercado de trabajo para las comunidades indígenas y afros.</t>
  </si>
  <si>
    <t>Amparo Alvarez C / Alcides Calderón</t>
  </si>
  <si>
    <t>Informes mensuales de avance y Un programa de Protección e inclusión elaborado</t>
  </si>
  <si>
    <t>B1T2</t>
  </si>
  <si>
    <t>Apoyar el proceso de diseño e implementación de estrategias de difusión, promoción y respeto de los principios y derechos fundamentales en el trabajo y en la elaboración de la propuesta de un programa de protección en el mercado de trabajo para la comunidad raizal.</t>
  </si>
  <si>
    <t>B1T3</t>
  </si>
  <si>
    <t>Promocionar un programa de igualdad de oportunidades como un principio rector de derecho fundamental en el trabajo para las poblaciones con discapacidad</t>
  </si>
  <si>
    <t>Campo Elias  Baquero</t>
  </si>
  <si>
    <t>Informes mensuales de avance y Un programa promocionado</t>
  </si>
  <si>
    <t>B1T4</t>
  </si>
  <si>
    <t>Diseñar una estrategia para la realización de proyectos piloto de teletrabajo para la inclusión de población vulnerable con énfasis en discapacidad, genero y jóvenes.</t>
  </si>
  <si>
    <t>Estrategia de Teletrabajo diseñada</t>
  </si>
  <si>
    <t>B1T5</t>
  </si>
  <si>
    <t>Diseño, divulgación, sensibilización y capacitación en los temas y normativa emitida por el Ministerio, especialmente relacionados con el programa Colabora , formalización, derechos fundamentales y políticas activas y pasivas</t>
  </si>
  <si>
    <t xml:space="preserve">Diana Celene Rodriguez/ Paulina </t>
  </si>
  <si>
    <t>Informes mensuales de avance y Campaña de Difusión  realizada</t>
  </si>
  <si>
    <t>B1T6</t>
  </si>
  <si>
    <t xml:space="preserve">Desarrollar actividades de difusión y fomento del Teletrabajo </t>
  </si>
  <si>
    <t>Heidy Elieth Balanta</t>
  </si>
  <si>
    <t>480 entidades públicas y/o privadas, sencibilizadas o asesoradas en la implementación del Teletrabajo</t>
  </si>
  <si>
    <t>B1T7</t>
  </si>
  <si>
    <t xml:space="preserve">Realizar un piloto de inclusión laboral a través del Teletrabajo dirigido a personas con discapacidad </t>
  </si>
  <si>
    <t>30 personas en situación de discapacidad formadas y con competencias laborales certificadas bajo la modalidad de teletrabajo</t>
  </si>
  <si>
    <t>B1T8</t>
  </si>
  <si>
    <t>Realizar un piloto para la capacitación de personas en Teletrabajo para generar competencias laborales</t>
  </si>
  <si>
    <t>300 personas capacitadas en Teletrabajo</t>
  </si>
  <si>
    <t>B1T9</t>
  </si>
  <si>
    <t>Desarrollar, diseñar y generar contenidos para el Sitio WEB del Teletrabajo</t>
  </si>
  <si>
    <t>Informes mensuales de avance y Sitio WEB  en servicio y 100 contenidos digitales.</t>
  </si>
  <si>
    <t>B2</t>
  </si>
  <si>
    <t xml:space="preserve">Realizar un estudio de la caracterización cuantitativa y cualitativa de las consultas, querellas y demandas en materia laboral. </t>
  </si>
  <si>
    <t>Hacer un estudio que establezca las causas, tipo, condiciones y demás variables en materia laboral, para crear un sistema de tipo administrativo</t>
  </si>
  <si>
    <t>B2T1</t>
  </si>
  <si>
    <t>Realizar asistencia tecnica para el proceso de elaboración de politica pública de protección e inclusión laboral orientada a  comunidades de sectores  LGBTI y grupos  de personas que ejercen la prrostitución.</t>
  </si>
  <si>
    <t>Informes trimestral de avance y Un documento de inventario con conclusiones y recomendaciones</t>
  </si>
  <si>
    <t>B3</t>
  </si>
  <si>
    <t>Divulgación de Derechos Fundamentales en el Trabajo con enfasis en poblaciones vulnerables</t>
  </si>
  <si>
    <t>Apoyar en la Subdirección de Protección Laboral en la realización de acciones de difusión y sencibilización de los Derechos fundamentales en el trabajo</t>
  </si>
  <si>
    <t>B3T1</t>
  </si>
  <si>
    <t>Fortalecer la divulgación y promoción de los principios y derechos fundamentales del trabajo así como de los espacios institucionales de diálogo social.</t>
  </si>
  <si>
    <t xml:space="preserve">Diana Celene Rodriguez / Paulina </t>
  </si>
  <si>
    <t>Un documento de consolidación de negociaciones realizadas</t>
  </si>
  <si>
    <t>B3T2</t>
  </si>
  <si>
    <t xml:space="preserve">Orientar y promover la apropiación en espacios de dialogo de  los derechos de asociacion, libertad sindical y negociación colectiva  </t>
  </si>
  <si>
    <t>Carmenza Gallo</t>
  </si>
  <si>
    <t>Informes trimestral de avance y Personas beneficiadas</t>
  </si>
  <si>
    <t>B4</t>
  </si>
  <si>
    <t>Realizar asistencia técnica a los dptos para el seguimiento y monitoreo de acciones de inclusión y protección laboral con énfasis en las poblaciones vulnerables</t>
  </si>
  <si>
    <t>Participar en los espacios de trabajo y coordinación interinstitucionales para la definición, implementación y puesta en marcha de acciones de protección en el mercado de trabajo</t>
  </si>
  <si>
    <t>B4T1</t>
  </si>
  <si>
    <t>Gastos por concepto de viáticos para la Asistencia Tecnica para la elaboración de programas que incluyan política de protección e inclusión laboral para las poblaciones vulnerables</t>
  </si>
  <si>
    <t>Informes presentados</t>
  </si>
  <si>
    <t>B4T2</t>
  </si>
  <si>
    <t>Gastos por concepto de gastos de viaje para la Asistencia Tecnica para la elaboración de programas que incluyan política de protección e inclusión laboral para las poblaciones vulnerables</t>
  </si>
  <si>
    <t>B5</t>
  </si>
  <si>
    <t>Fortalecer las acciones para el respeto de los Derechos Humanos DDHH  de los trabajadores</t>
  </si>
  <si>
    <t>Acompañar y realizar propuestas técnicas para la protección de DDHH  de los trabajadores en riesgo.</t>
  </si>
  <si>
    <t>Apoyar a la Dirección en el fortalecimiento de las acciones en el marco del respeto a los Derechos Humanos de los trabajadores ( Cerrem)</t>
  </si>
  <si>
    <t>documento de recomendaciones</t>
  </si>
  <si>
    <t>B6</t>
  </si>
  <si>
    <t>Fortalecer los espacios institucionales de diálogo social y la participación tripartita de los actores sociales a través de la sensibilización, promoción, capacitación e investigación para mejorar las relaciones laborales en Colombia.</t>
  </si>
  <si>
    <t>Realizar acciones de divulgación de Derechos Fundamentales en el trabajo ( Derecho de Asociación, Libertad Sindical y Negociación Colectiva)</t>
  </si>
  <si>
    <t>B6T1</t>
  </si>
  <si>
    <r>
      <t xml:space="preserve">Planificar y diseñar </t>
    </r>
    <r>
      <rPr>
        <sz val="8"/>
        <color indexed="10"/>
        <rFont val="Arial"/>
        <family val="2"/>
      </rPr>
      <t>4</t>
    </r>
    <r>
      <rPr>
        <sz val="8"/>
        <rFont val="Arial"/>
        <family val="2"/>
      </rPr>
      <t xml:space="preserve"> agendas de diálogo social de las Subcomisiones Departamentales. </t>
    </r>
  </si>
  <si>
    <t>B6T2</t>
  </si>
  <si>
    <r>
      <t xml:space="preserve">Elaborar </t>
    </r>
    <r>
      <rPr>
        <sz val="8"/>
        <color indexed="10"/>
        <rFont val="Arial"/>
        <family val="2"/>
      </rPr>
      <t>4</t>
    </r>
    <r>
      <rPr>
        <sz val="8"/>
        <rFont val="Arial"/>
        <family val="2"/>
      </rPr>
      <t xml:space="preserve"> cuadros de mando con los indicadores laborales correspondientes a cada Subcomisión Departamental. </t>
    </r>
  </si>
  <si>
    <t>FORMULACION , PROMOCION DEL DIALOGO SOCIAL Y LA CONCERTACION EN COLOMBIA ( FORTALECER LOS ESPACIOS INSTITUCIONALES DE DIÁLOGO SOCIAL)</t>
  </si>
  <si>
    <t>PROMOVER EL TRIPARTISMO, FORTALECER LOS ESPACIOS INSTITUCIONALES DE DIÁLOGO SOCIAL Y LA PARTICIPACIÓN DE LOS DIFERENTES ACTORES SOCIALES, MEDIANTE LA
CAPACITACIÓN, SENSIBILIZACIÓN, INVESTIGACIÓN Y PROMOCIÓN PARA EL MEJORAMIENTO DE LAS RELACIONES DE TRABAJO EN COLOMBIA.</t>
  </si>
  <si>
    <t>C1</t>
  </si>
  <si>
    <t>En desarrollo de esta actividad, el Ministerio se propone dinamizar el papel de las secretarias técnicas de las subcomisiones departamentales de concertación de políticas salariales y laborales, a través de la asignación y designación de las personas idóneas que puedan apoyar el desarrollo de las reuniones de las subcomisiones, para construir, elaborar y publicar los lineamientos concertados con los actores tripartitos que participan en el desarrollo e implementación de la política de trabajo decente, así como de la definición de las agendas de diálogo social de las subcomisiones, construidas tripartitamente para el desarrollo de la política laboral local, para concluir con la construcción y definición, al interior de las subcomisiones, de los cuadros de mando con indicadores laborales.</t>
  </si>
  <si>
    <t>C1T1</t>
  </si>
  <si>
    <r>
      <t xml:space="preserve">Realizar las acciones necesarias para que las </t>
    </r>
    <r>
      <rPr>
        <sz val="8"/>
        <color indexed="10"/>
        <rFont val="Arial"/>
        <family val="2"/>
      </rPr>
      <t xml:space="preserve">24 </t>
    </r>
    <r>
      <rPr>
        <sz val="8"/>
        <rFont val="Arial"/>
        <family val="2"/>
      </rPr>
      <t>secretarias técnicas de las subcomisiones departamentales de concertación de políticas salariales y laborales sirvan de escenario para el desarrollo de sus competencias</t>
    </r>
  </si>
  <si>
    <r>
      <rPr>
        <sz val="8"/>
        <color indexed="10"/>
        <rFont val="Arial"/>
        <family val="2"/>
      </rPr>
      <t xml:space="preserve">24 </t>
    </r>
    <r>
      <rPr>
        <sz val="8"/>
        <rFont val="Arial"/>
        <family val="2"/>
      </rPr>
      <t>secretarias técnicas de las subcomisiones departamentales de concertación de políticas salariales y laborales en funcionamiento. Informe Trimestral</t>
    </r>
  </si>
  <si>
    <t>C1T2</t>
  </si>
  <si>
    <t xml:space="preserve">Realizar los informes que recojan las evidencias y soportes para documentar el estado en que se encuentren las subcomisiones departamentales y las diferentes acciones desarrolladas en dichos espacios de diálogo social. </t>
  </si>
  <si>
    <t>C1T3</t>
  </si>
  <si>
    <t>Documentar en 5 informes, que recojan la política de trabajo decente  implementados en las Subcomisiones Departamentales.</t>
  </si>
  <si>
    <t>5 informes, que recojan la política de trabajo decente  implementados en las Subcomisiones Departamentales</t>
  </si>
  <si>
    <t>C1T4</t>
  </si>
  <si>
    <r>
      <t xml:space="preserve">Diseñar </t>
    </r>
    <r>
      <rPr>
        <sz val="8"/>
        <color indexed="10"/>
        <rFont val="Arial"/>
        <family val="2"/>
      </rPr>
      <t>5</t>
    </r>
    <r>
      <rPr>
        <sz val="8"/>
        <rFont val="Arial"/>
        <family val="2"/>
      </rPr>
      <t xml:space="preserve"> documentos que recojan las agendas de diálogo social de las subcomisiones departamentales.</t>
    </r>
  </si>
  <si>
    <t>5 documentos que recojan las agendas de diálogo social de las subcomisiones departamentales.</t>
  </si>
  <si>
    <t>C1T5</t>
  </si>
  <si>
    <t xml:space="preserve">Planificar y diseñar 20 agendas de diálogo social de las Subcomisiones Departamentales. </t>
  </si>
  <si>
    <t>20. Informe Trimestral</t>
  </si>
  <si>
    <t>C1T6</t>
  </si>
  <si>
    <r>
      <t xml:space="preserve">Elaborar </t>
    </r>
    <r>
      <rPr>
        <sz val="8"/>
        <color indexed="10"/>
        <rFont val="Arial"/>
        <family val="2"/>
      </rPr>
      <t>20</t>
    </r>
    <r>
      <rPr>
        <sz val="8"/>
        <rFont val="Arial"/>
        <family val="2"/>
      </rPr>
      <t xml:space="preserve"> cuadros de mando con los indicadores laborales correspondientes a cada Subcomisión Departamental y Realizar la articulación de los secretarios tecnicos de las subcomisiones departamentales</t>
    </r>
  </si>
  <si>
    <t>C2</t>
  </si>
  <si>
    <t xml:space="preserve">Acciones de divulgación en materia de Derechos Fundamentales del Trabajo como lo son (Derecho de Asociación, Libertad Sindical y Negociación Colectiva). </t>
  </si>
  <si>
    <t>Para el desarrollo de esta actividad se requiere coordinar con las diferentes instituciones la realización de actividades para divulgar y sensibilizar a los diferentes actores en los temas de los Derechos fundamentales del trabajo y el desarrollo de las acciones de competencia del  Secretario Técnico de la  Comisión Permanente de Concertación de Políticas Salariales y Laborales para que con el apoyo de su equipo técnico se desarrollen las actividades y se conozcan los lineamientos institucionales en el marco de la Comisión Permanente de Concertación de Políticas Salariales y Laborales</t>
  </si>
  <si>
    <t>Se el evento programado de los espacios de dialogo sobre los derechos de asociacion, libertad sindical y negociación colectiva</t>
  </si>
  <si>
    <t>C2T1</t>
  </si>
  <si>
    <t>Realizar acciones de divulgación de Derechos Fundamentales en el trabajo - Asistencia Técnica (Derecho de Asociación, Libertad Sindical y Negociación Colectiva)</t>
  </si>
  <si>
    <t>Funcionarios de la Subdirección de Promoción de las Organizaciones Sociales</t>
  </si>
  <si>
    <t xml:space="preserve">No. De eventos realizados </t>
  </si>
  <si>
    <t>Se han desarrollado las acciones previstas en la agenda de la Comisión Permanente de Negociación de Políticas Salariales y Laborales CPCPSL, lo que se consigna en los informes mensuales</t>
  </si>
  <si>
    <t>C2T2</t>
  </si>
  <si>
    <t>Promover actividades que permitan consolidar la Secretaría Técnica de la Comisión Permanente de Concertación de Políticas Salariales y Laborales, como órgano de asesoramiento , desarrollo y promoción de las funciones establecidas para dicha Comisión en el marco de la Constitución y la ley 278 de 1996, generando canales de diálogo permanente entre gobierno, empleadores y trabajadores</t>
  </si>
  <si>
    <t>Nelsa Sabogal</t>
  </si>
  <si>
    <t>Espacios tripartitos de dialogo social y concertación fortalecidos</t>
  </si>
  <si>
    <t>Prestar asistencia legal y jurídica a la Comisión Permanente de Concertación de Políticas Salariales y Laborales</t>
  </si>
  <si>
    <t>Informes de asistencia y asesoría legal y juridica prestada a los miembros de la CPCPSL</t>
  </si>
  <si>
    <t>Prestar servicios técnico asistenciales en materia socioeconómica y laboral a la Secretaria Técnica de la Comisión Permanente de Concertación de Políticas Salariales y Laborales</t>
  </si>
  <si>
    <t>Informes de asistencia en temas económicos prestada a los miembros de la CPCPSL</t>
  </si>
  <si>
    <t>Prestar la asistencia y apoyo administrativo de la Secretaria Técnica de la Comisión Permanente de Concertación de Políticas Salariales y Laborales</t>
  </si>
  <si>
    <t>Informes de asistencia operativa y administrativa a la Secretaría Técnica de la CPCPSL</t>
  </si>
  <si>
    <t>C3</t>
  </si>
  <si>
    <t>CENSO SINDICAL</t>
  </si>
  <si>
    <t>Diseño de la metodología de implementación del censo sindical</t>
  </si>
  <si>
    <t>C3T1</t>
  </si>
  <si>
    <t xml:space="preserve">Diseñar  la metododología que permita realizar el censo sindical en Colombia.
Hacer el levantamiento de información con las pruebas piloto correspondientes al censo sindical.
Implementación e informe de resultados del censo sindical. </t>
  </si>
  <si>
    <t>Lucia Matiz</t>
  </si>
  <si>
    <t xml:space="preserve">Informe del censo sindical </t>
  </si>
  <si>
    <t>ELABORAR DISEÑO, METODOLOGÍA Y PROCEDIMIENTOS ACORDES A LOS LINEAMIENTOS INSTITUCIONALES</t>
  </si>
  <si>
    <t>DESARROLLO Y REGULACIÓN DE LA LEGISLACIÓN LABORAL COLOMBIANA EN EL MARCO DEL TRABAJO DECENTE</t>
  </si>
  <si>
    <t>REALIZAR EL SEGUIMIENTO Y ANÁLISIS DE LAS CONDICIONES DE VINCULACIÓN LABORAL DEL PAÍS, Y DE LAS DIFERENTES FORMAS DE CONTRATACIÓN EN EL MERCADO DE TRABAJO, PARA PROPONER LA ACTUALIZACIÓN NORMATIVA DE LA LEGISLACIÓN LABORAL QUE PROPENDA POR LA CONSTRUCCIÓN DE RELACIONES LABORALES FORMALES DE LARGO PLAZO QUE INCIDAN EN EL AUMENTO DE LA PRODUCTIVIDAD, LA REDUCCIÓN DE LOS ESTÍMULOS PARA LA ROTACIÓN DE EMPLEOS Y LA PROMOCIÓN DE UNA ESTRUCTURA EFICIENTE DEL MERCADO DE TRABAJO.</t>
  </si>
  <si>
    <t>D1</t>
  </si>
  <si>
    <t>Apoyar a la Subdirección de Promoción de las Organizaciones Sociales en la solución de  los conflictos  acorde a la normatividad nacional e internacional elaborando un estado del arte   de los convenios, tratados y acuerdos  en derecho laboral y de seguridad social  celebrados por Colombia.</t>
  </si>
  <si>
    <t>Esta actividad busca definir las actividades y demás acciones que se requieran e identifiquen para apoyar 4 sectores económicos con conflictividad laboral, entre ellos minas, transporte, hidrocarburos y Sector Público y acompañar, asistir y realizar propuestas técnicas para la solución de  los conflictos en el territorio nacional.</t>
  </si>
  <si>
    <t>D1T1</t>
  </si>
  <si>
    <t xml:space="preserve">Diseñar 3 estratégias para las intervenciones de los sectores económicos con conflictividad. </t>
  </si>
  <si>
    <t>Tres (3) documentos de estrategia de intervención</t>
  </si>
  <si>
    <t>D1T2</t>
  </si>
  <si>
    <t>Acompañar el proceso de asistencia técnica a los entes territoriales en la construcción de relaciones laborales formales de acuerdo con la normatividad vigente.</t>
  </si>
  <si>
    <t>Funcionarios de la subdirección de Promoción de las Organizaciones Sociales</t>
  </si>
  <si>
    <t>D2</t>
  </si>
  <si>
    <t>Apoyar a la Subdirección de Promoción de las Organizaciones Sociales en la divulgación de los indicadores de trabajo decente, que permitan el fortalecimiento de las relaciones laborales a nivel regional.</t>
  </si>
  <si>
    <t>Acompañar y realizar propuestas técnicas para divulgación de los indicadores de trabajo decente, que permitan el fortalecimiento de las relaciones laborales a nivel regional.</t>
  </si>
  <si>
    <t>D2T1</t>
  </si>
  <si>
    <t>D3</t>
  </si>
  <si>
    <t>Apoyar a la Subdirección de Promoción de las Organizaciones Sociales en el seguimiento al desarrollo de las acciones de planicaficación e implementación de los planes de dialogo social en las Subcomisiones de Concertación departamentales existentes</t>
  </si>
  <si>
    <t>Acompañar y realizar propuestas técnicas para seguimiento al desarrollo de las acciones de planicaficación e implementación de los planes de dialogo social en las Subcomisiones de Concertación departamentales existentes.</t>
  </si>
  <si>
    <t>D3T1</t>
  </si>
  <si>
    <t>Hacer seguimiento a los procesos de planificación e implementación de los planes de dialogo social que propendan por  la construcción de relaciones laborales formales de largo plazo en las Subcomisiones departamentales de concertación de políticas salariales y laborales</t>
  </si>
  <si>
    <t>D4</t>
  </si>
  <si>
    <t xml:space="preserve">Realizar asistencia técnica a los departamentos para el seguimiento y monitoreo de las condiciones de vinculación laboral </t>
  </si>
  <si>
    <t>Gastos por concepto de viáticos para la Asistencia Tecnica del Nivel Central a los Entes teritoriales</t>
  </si>
  <si>
    <t>D4T1</t>
  </si>
  <si>
    <t>Participar en las mesas de trabajo, Cerren y demás espacios para las alertas temprana y medidas de protección a la población trabajadora  amenazada.</t>
  </si>
  <si>
    <t>D5</t>
  </si>
  <si>
    <t>Desarrollo del articulo 53 de la CP.</t>
  </si>
  <si>
    <t>Desarrollo de estudios (sobre la estructura de contratación del país.)</t>
  </si>
  <si>
    <t>D5T1</t>
  </si>
  <si>
    <t>Presentar una propuesta para la definición del estatuto del trabajo</t>
  </si>
  <si>
    <t>Erisinda Torres</t>
  </si>
  <si>
    <t>Documento elaborado y entregado</t>
  </si>
  <si>
    <t>E1</t>
  </si>
  <si>
    <t>Promover el fortalecimiento de mecanismos de negociación colectiva, de concertación y de dialogo social sobre los temas laborales y los principios y derechos fundamentales en el marco de la res. 3222 de 2011.</t>
  </si>
  <si>
    <t>E1T1</t>
  </si>
  <si>
    <t>Sensibilizar a los miembros de las organizaciones sindicales hacia nuevos estilos de concertación y diálogo, en el marco de la Resolución 3222 del 3 de agosto de 2011.</t>
  </si>
  <si>
    <t>Funcionarios de las Subdirecciones de Protección Laboral y de Promoción de las Organizaciones Sociales</t>
  </si>
  <si>
    <t>Personas Sensibilizadas</t>
  </si>
  <si>
    <t>E2</t>
  </si>
  <si>
    <t xml:space="preserve">Generar espacios neutrales de mediación y/o acercamiento entre las partes en conflicto, en el marco de los Convenios 87, 98, 151 y 154 de la OIT, para que a través de el diálogo lleguen a acuerdos amigables, que solucionen sus discrepancias y restablezcan la confianza en sus relaciones laborales, </t>
  </si>
  <si>
    <t>E2T1</t>
  </si>
  <si>
    <t>Recepcionar, analizar y  efectuar reuniones  con el mediador  de la CETCOIT  y efectuar su seguimiento</t>
  </si>
  <si>
    <t>Gloria leal Bedoya, Carmenza Perilla Encizo</t>
  </si>
  <si>
    <t>Casos Atendidos</t>
  </si>
  <si>
    <t>TRANSFERENCIAS CORRIENTES</t>
  </si>
  <si>
    <t>F1</t>
  </si>
  <si>
    <t>Fortalecimiento de las Asociaciones y Ligas de Consumidores</t>
  </si>
  <si>
    <t>F1T1</t>
  </si>
  <si>
    <t>Realizar y desarrollar las acciones necesarias para el fortalecimiento de las Asociaciones y Ligas de Consumidores</t>
  </si>
  <si>
    <t>Funcionearios de la Subdirección de Promoción de la Organización Social</t>
  </si>
  <si>
    <t>Mensajes presentados</t>
  </si>
  <si>
    <t>F2</t>
  </si>
  <si>
    <t>Programa actualizacion de lideres sindicales</t>
  </si>
  <si>
    <t>F2T1</t>
  </si>
  <si>
    <t>Actualizacion de lideres sindicales</t>
  </si>
  <si>
    <t>No de Lideres Sindicales beneficiados</t>
  </si>
  <si>
    <t>PROCEDIMIENTO FORMULACION Y SEGUIMIENTO A PLANES DE GESTION
PLAN DE ACCION 2013</t>
  </si>
  <si>
    <t>Código: DE – PD – 01 - PL - 01</t>
  </si>
  <si>
    <t>Versión: 1.0</t>
  </si>
  <si>
    <t>Fecha: 31/01/2013</t>
  </si>
  <si>
    <t>Página: 1 de 1</t>
  </si>
  <si>
    <t>Código de la actividad</t>
    <phoneticPr fontId="4" type="noConversion"/>
  </si>
  <si>
    <t xml:space="preserve">Actividad </t>
    <phoneticPr fontId="4" type="noConversion"/>
  </si>
  <si>
    <t>FECHA</t>
    <phoneticPr fontId="4" type="noConversion"/>
  </si>
  <si>
    <t>PROGRAMACION TRIMESTRAL ACTIVIDADES (indicar porcentaje para el periodo)</t>
  </si>
  <si>
    <t>PROGRAMACION TRIMESTRAL Tareas (indicar porcentaje para el periodo)</t>
  </si>
  <si>
    <t>Tarea específica</t>
    <phoneticPr fontId="4" type="noConversion"/>
  </si>
  <si>
    <t>Meta del indicador</t>
  </si>
  <si>
    <t>Costo de la tarea</t>
    <phoneticPr fontId="4" type="noConversion"/>
  </si>
  <si>
    <t>A1T5</t>
  </si>
  <si>
    <t>A2T3</t>
  </si>
  <si>
    <t>A2T4</t>
  </si>
  <si>
    <t>A3T2</t>
  </si>
  <si>
    <t>A3T3</t>
  </si>
  <si>
    <t>A3T4</t>
  </si>
  <si>
    <t>A4T2</t>
  </si>
  <si>
    <t>A4T3</t>
  </si>
  <si>
    <t>A4T4</t>
  </si>
  <si>
    <t>A4T5</t>
  </si>
  <si>
    <t>A5T2</t>
  </si>
  <si>
    <t>A6T2</t>
  </si>
  <si>
    <t xml:space="preserve">Informes de asistencia técnica </t>
  </si>
  <si>
    <t>E1T2</t>
  </si>
  <si>
    <t>E1T3</t>
  </si>
  <si>
    <t>F1T2</t>
  </si>
  <si>
    <t>F1T3</t>
  </si>
  <si>
    <t>F1T4</t>
  </si>
  <si>
    <r>
      <rPr>
        <b/>
        <sz val="16"/>
        <rFont val="Arial Narrow"/>
        <family val="2"/>
      </rPr>
      <t>PROCEDIMIENTO FORMULACION Y SEGUIMIENTO A PLANES DE GESTION</t>
    </r>
    <r>
      <rPr>
        <b/>
        <sz val="20"/>
        <rFont val="Arial Narrow"/>
        <family val="2"/>
      </rPr>
      <t xml:space="preserve">
</t>
    </r>
    <r>
      <rPr>
        <b/>
        <sz val="14"/>
        <rFont val="Arial Narrow"/>
        <family val="2"/>
      </rPr>
      <t>PLAN DE ACCION 2013</t>
    </r>
  </si>
  <si>
    <t>DEPENDENCIA:  DIRECCION DE MOVILIDAD Y FORMACION DEL TRABAJO</t>
  </si>
  <si>
    <t>PROGRAMACIÓN</t>
  </si>
  <si>
    <t>PLANEACIÓN DE LAS ACTIVIDADES Y TAREAS</t>
  </si>
  <si>
    <t xml:space="preserve">(i) </t>
  </si>
  <si>
    <t xml:space="preserve">(l) </t>
  </si>
  <si>
    <t xml:space="preserve">(o) </t>
  </si>
  <si>
    <t>(q)</t>
  </si>
  <si>
    <t xml:space="preserve">(r) </t>
  </si>
  <si>
    <t>Código de la actividad</t>
    <phoneticPr fontId="5" type="noConversion"/>
  </si>
  <si>
    <t xml:space="preserve">Actividad </t>
    <phoneticPr fontId="5" type="noConversion"/>
  </si>
  <si>
    <t>FECHA</t>
    <phoneticPr fontId="5" type="noConversion"/>
  </si>
  <si>
    <t>Tarea específica</t>
    <phoneticPr fontId="5" type="noConversion"/>
  </si>
  <si>
    <t>Costo de la tarea</t>
    <phoneticPr fontId="5" type="noConversion"/>
  </si>
  <si>
    <t xml:space="preserve">IMPLEMENTACIÓN DE LA ESTRATEGIA DE GESTION DEL RECURSO HUMANO A NIVEL NACIONAL </t>
  </si>
  <si>
    <t>IMPLEMENTAR LA ESTRATEGIA DE GESTIÓN DEL RECURSO HUMANO  A NIVEL NACIONAL PARA AUMENTAR LAS POTENCIALIDADES, HABILIDADES Y CONOCIMIENTOS DE LAS PERSONAS, QUE FACILITEN SU MOVILIDAD EN EL SISTEMA EDUCATIVO Y SU INSERCIÓN PRODUCTIVA EN EL CICLO ECONÓMICO, CONTRIBUYENDO ASÍ A LA COHESIÓN SOCIAL POR MEDIO DE LA EDUCACIÓN COMO GARANTE DE FORMACIÓN DE CIUDADANOS AUTÓNOMOS Y CRÍTICOS.</t>
  </si>
  <si>
    <t>ELABORAR DOCUMENTOS TÉCNICOS E INVESTIGACIONES PARA LA FORTALECIMIENTO DE LA FORMACION PARA EL TRABAJO Y DESARROLLO HUMANO</t>
  </si>
  <si>
    <t>Gestión Misional y de Gobierno</t>
  </si>
  <si>
    <t>SE DISEÑARÁ E IMPLEMENTARÁ UN ESQUEMA DE SEGUIMIENTO  A LOS APRENDICES CON CONTRATO DE APRENDIZAJE,  CON EL OBJETIVO DE FORTALECER  LA INSERCIÓN LABORAL</t>
  </si>
  <si>
    <t>Se dio cumplimiento a la meta establecida del 5% en primer trimestre. Cuyo avance se encuentra soportado en archivos físios y magnéticos que se encuentran en la DMFT.</t>
  </si>
  <si>
    <t>Diseñar una metodología para la evaluación del impacto del contrato de aprendizaje</t>
  </si>
  <si>
    <t>RICARDO VENEGAS / CONTRATACION UNICA</t>
  </si>
  <si>
    <t>Un documento que contenga  la metodología de la Evaluación de impacto del contrato de aprendizaje diseñado</t>
  </si>
  <si>
    <t>Elaborar el Decreto Reglamentario del contrato de aprendizaje - Incluye el listado de ocupaciones</t>
  </si>
  <si>
    <t>RICARDO VENEGAS</t>
  </si>
  <si>
    <t>Un Decreto reglamentario elaborado y gestionado en la Oficina Jurídica</t>
  </si>
  <si>
    <t>Un (1) Decreto Reglamentario</t>
  </si>
  <si>
    <t>Elaborar el Decreto Reglamentario de las Unidades Vocacionales de Aprendizaje en la  Empresa UVAE.</t>
  </si>
  <si>
    <t>GRUCHESKA PEREZ</t>
  </si>
  <si>
    <t>A1T6</t>
  </si>
  <si>
    <t xml:space="preserve">Diseñar el sistema de información para registrar las UVAES  - </t>
  </si>
  <si>
    <t xml:space="preserve">CLAUDIA VILLAMIZAR GRUCHESKA PEREZ </t>
  </si>
  <si>
    <t xml:space="preserve">Un Sistema de Información de UVAES diseñado </t>
  </si>
  <si>
    <t>Un (1) informe final del Sistema de Información</t>
  </si>
  <si>
    <t>A1T7</t>
  </si>
  <si>
    <t>Aplicar la prueba Piloto con UVAE de Trabajo seguro en alturas</t>
  </si>
  <si>
    <t>Un informe de la prueba Piloto de la UVAE de Trabajo Seguro en Alturas elaborado</t>
  </si>
  <si>
    <t>Un (1) informe final de la prueba piloto</t>
  </si>
  <si>
    <t>A1T8</t>
  </si>
  <si>
    <t>Aplicar una encuesta a los empresarios para saber si se conoce y se aplica el contrato de aprendizaje</t>
  </si>
  <si>
    <t xml:space="preserve">Un Informe  ejecutivo de la información obtenida mediante la  aplicación de la encuesta elaborado </t>
  </si>
  <si>
    <t>Un (1) informe final de la encuesta</t>
  </si>
  <si>
    <t>A1T9</t>
  </si>
  <si>
    <t>Diseñar el Sistema de Monitoreo para  Formación para el Trabajo como parte del Sistema para la Gestión del Recurso Humano</t>
  </si>
  <si>
    <t xml:space="preserve">CLAUDIA VILLAMIZAR </t>
  </si>
  <si>
    <t xml:space="preserve">Un Sistema de Monitoreo para evaluar el  impacto del Contrato de Aprendizaje diseñado  y aplicado </t>
  </si>
  <si>
    <t>Un (1) informe final del Sistema de Monitoreo</t>
  </si>
  <si>
    <t>A1T10</t>
  </si>
  <si>
    <t>Realizar el seguimiento a las redes de formación para el trabajo, de tal forma que se fortalezca la calidad y la pertinencia, mediante el desarrollo de estrategias que articulen, movilicen y optimicen las capacidades y recursos de sus integrantes</t>
  </si>
  <si>
    <t xml:space="preserve">Un Informe ejecutivo que contenga el seguimiento a las redes de formación para el trabajo  elaborado </t>
  </si>
  <si>
    <t>Un (1) informe final del Seguimiento de redes de formación para el trabajo</t>
  </si>
  <si>
    <t>A1T11</t>
  </si>
  <si>
    <t>Realizar un piloto  agro para la ruta de ingresos social de Chaparral DNP</t>
  </si>
  <si>
    <t>CLAUDIA IBAÑEZ</t>
  </si>
  <si>
    <t>Un Informe  de la prueba Piloto para la ruta de ingresos de Chaparral elaborado</t>
  </si>
  <si>
    <t>REALIZAR ASISTENCIA TECNICA Y ACOMPAÑAMIENTO A LAS POLITICAS DE FORMACION DE TRABAJADORES</t>
  </si>
  <si>
    <t>SE BRINDARA ASISTENCIA TÉCNICA PARA EL ACOMPAÑAMIENTO DE LA IMPLEMENTACIÓN DEL MODELO DE SEGUIMIENTO  DEL CONTRATO DE APRENDIZAJE Y  PARA EL ESQUEMA DE FORMACIÓN E INSERCIÓN LABORAL  DE POBLACIONES ESPECIALES</t>
  </si>
  <si>
    <t>Esta actividad se programó en partes iguales durante los 4 trimestres puesto que como son viáticos y tiquetes es relativa su ejecución durante todo el año.</t>
  </si>
  <si>
    <t>RICARDO VENEGAS     CLAUDIA IBAÑEZ</t>
  </si>
  <si>
    <t>Informes de la implementación del modelo de seguimiento del contrato de aprendizaje realizados</t>
  </si>
  <si>
    <t>Cuatro (4) informes de asistencia técnica</t>
  </si>
  <si>
    <t>RICARDO VENEGAS GRUCHESKA PEREZ</t>
  </si>
  <si>
    <t xml:space="preserve">Informes  que contenga los lineamientos para la formación continua  (o complementaria)  y el acompañamiento para el esquema  de formación e inserción laboral de poblaciones especiales  </t>
  </si>
  <si>
    <t xml:space="preserve">ESTABLECER LOS LINEAMIENTOS PARA EL DISEÑO E IMPLEMENTACIÓN DEL MARCO NACIONAL DE CUALIFICACIONES Y EL SISTEMA NACIONAL DE CERTIFICACIÓN DE COMPETENCIAS LABORALES
</t>
  </si>
  <si>
    <t xml:space="preserve">SE DISEÑARÁN E IMPLEMENTARÁN LOS  LINEAMIENTOS DEL MARCO NACIONAL DE CUALIFICACIONES Y EL SISTEMA NACIONAL DE CERTIFICACIÓN DE COMPETENCIAS LABORALES </t>
  </si>
  <si>
    <t>Se cumplió con el 8% establecido. Los soportes se ven consignados en los reposrtes y/o informes de avance de las diferentes tareas.</t>
  </si>
  <si>
    <t>RICARDO VENEGAS / CONTRATACIÓN UNICA</t>
  </si>
  <si>
    <t>Un documento que contenga la propuesta para modificar la Clasificación Nacional de Ocupaciones diseñado.</t>
  </si>
  <si>
    <t>Un (1) documento final de propuesta</t>
  </si>
  <si>
    <t xml:space="preserve">Un documento que contenga el diseño del esquema para Hacer grupos focales para identificar ocupaciones y demanda laboral elaborado.  </t>
  </si>
  <si>
    <t>Un (1) documento final de diseño</t>
  </si>
  <si>
    <t>Un (1) documento final físico y virtual</t>
  </si>
  <si>
    <t xml:space="preserve">Un sistema de monitoreo de ocupaciones que identifique: Ocupaciones nuevas, emergentes, cíclicas,  en transformación  y en declive diseñado. </t>
  </si>
  <si>
    <t>Once (11) informes mensuales</t>
  </si>
  <si>
    <t xml:space="preserve">           CLAUDIA IBAÑEZ / DOS CONTRATOS </t>
  </si>
  <si>
    <t>Informes de asistencia técnica para el diseño e implementación de ajustes institucionales y procesos requeridos para el fortalecimiento de la formación para el trabajo y del capital humano  diseñados.</t>
  </si>
  <si>
    <t xml:space="preserve">           CLAUDIA IBAÑEZ / UN CONTRATO </t>
  </si>
  <si>
    <t>Informes mensuales especializados de comunicación y gestión humana para la planeación, desarrollo y seguimiento de las actividades de la DMFT para el fortalecimiento de la EGERH  diseñados.</t>
  </si>
  <si>
    <t>Realizar una propuesta  metodológica de normalización de competencias articulada a la Estrategia Nacional de Gestión de Recurso Humano, para funcionarios  públicos, con base en antecedentes nacionales e internacionales, desarrollos metodológicos e institucionales</t>
  </si>
  <si>
    <t>RICARDO VENEGAS / CONTRATACIÓN</t>
  </si>
  <si>
    <t>Documento que contenga la propuesta  metodológica de normalización de competencias articulada a la Estrategia Nacional de Gestión de Recurso Humano, para funcionarios  públicos, con base en antecedentes nacionales e internacionales, desarrollos metodológicos e institucionales</t>
  </si>
  <si>
    <t>Diez (10) informes mensuales</t>
  </si>
  <si>
    <t>Realizar un informe de socialización y validación de los avances del Marco Nacional de Cualificaciones y la planeación de la prueba piloto de su estructura preliminar.</t>
  </si>
  <si>
    <t>Documento conceptual del Marco de Cualificaciones y el pilotaje de la estructura preliminar del Marco de Cualificaciones elaborados.</t>
  </si>
  <si>
    <t>Documento conceptual e informe del pilotaje de la estructutra preliminar del Marco de Cualificaciones</t>
  </si>
  <si>
    <t>C1T7</t>
  </si>
  <si>
    <t>Informes de asistencia técnica   en la planeación, desarrollo y seguimiento de la implementación del  Conpes 3674 como apoyo al trabajo intersectorial en la ejecución de la EGERH  elaborados</t>
  </si>
  <si>
    <t>C1T8</t>
  </si>
  <si>
    <t>EQUIPO DE LA DMFT</t>
  </si>
  <si>
    <t>DISEÑO, IMPLEMENTACIÓN Y FORTALECIMIENTO DE LA POLITICA INTEGRAL MIGRATORIA LABORAL EN COLOMBIA, CON EL FIN DE
CONOCER LA DINAMICA MIGRATORIA LABORAL Y SU INCIDENCIA EN EL MERCADO DE TRABAJO NACIONAL</t>
  </si>
  <si>
    <t>Diseño, Implementación y Fortalecimiento de la Política Integral Migratoria Laboral en Colombia, con el fin de conocer la dinámica Migratoria Laboral y su Incidencia en el Mercado de Trabajo</t>
  </si>
  <si>
    <t>Elaborar estudios e investigaciones sectoriales del mercado de trabajo y su relación con migración laboral</t>
  </si>
  <si>
    <t>Se realizarán diágnosticos e investigaciones con el animo de poseer analisis para la toma de decisiones</t>
  </si>
  <si>
    <t xml:space="preserve">Nestor Orduz - Mariela Holguin </t>
  </si>
  <si>
    <t>Términos de referencia  del contrato interadministrativo establecidos</t>
  </si>
  <si>
    <t>Un (1) término de referencia</t>
  </si>
  <si>
    <t>Contrato Interadministrativo tramitado y legalizado ante el Grupo de Gestión Contractual</t>
  </si>
  <si>
    <t>Un (1) Contrato</t>
  </si>
  <si>
    <t>Santiago Rios - Nestor Orduz - Mariela Holguin - Amparo Jimenez / CONTRATISTA UNICO</t>
  </si>
  <si>
    <t>Un (1) Documento: Migrantes laborales y el impacto en el sector petróleo en Colombia” 2000 – 2010 realizado.</t>
  </si>
  <si>
    <t>Un (1) Documento final</t>
  </si>
  <si>
    <t>Un (1) Documento: Migraciones laborales transfronterizas, aspectos socio laborales, derechos y seguridad social de los migrantes: Frontera Colombia - Venezuela realizado</t>
  </si>
  <si>
    <t>Un (1) Documento: Migraciones laborales transfronterizas, aspectos socio laborales, derechos y seguridad social de los migrantes: Frontera Colombia - Ecuador  realizado</t>
  </si>
  <si>
    <t>Diseño e implementación de página web para la información  y orientación al ciudadano en materia migratoria en el portal del Ministerio del trabajo - contenidos, actualización electrónica  y dinamización y articulación</t>
  </si>
  <si>
    <t>Eficiencia Adminsitrativa</t>
  </si>
  <si>
    <t xml:space="preserve">Se implementará la fase 1 de los contenidos de la página web, con actualización electronica y estrategia de comunicaciones </t>
  </si>
  <si>
    <t>Se cumplió con la meta acordadada del 20% del primer trimestre. Los soportes se encuentran en medio físico y magnético en la DMFT.</t>
  </si>
  <si>
    <t>Elaborar los contenidos en materia de derechos laborales</t>
  </si>
  <si>
    <t>Jose Martinez - Maria Amparo Jimenez, Julie Bulla</t>
  </si>
  <si>
    <t>Página Web diseñada y actualizada</t>
  </si>
  <si>
    <t>Página Web  diseñada y tres (3) informes de actualización</t>
  </si>
  <si>
    <t>Elaborar los Contenidos sobre Mercados laborales internacionales y diálogo tripartita</t>
  </si>
  <si>
    <t>Julie Bulla - Maria Amparo Jimenez - Santiago Rios - José Martinez - Mariela Holguin</t>
  </si>
  <si>
    <t xml:space="preserve">Realizar los contenidos temáticos y documentos técnicos para la página web en materia de migración laboral </t>
  </si>
  <si>
    <t>Julie Bulla - Santiago Rios - Maria Amparo Jimenez - Néstor Orduz - Mariela Holguin / Contratación</t>
  </si>
  <si>
    <t>Implementar el sistema de seguimiento de migraciones laborales basado en información administrativa de migración disponible, diseñada y con plataforma electrónica, actualización y seguimiento</t>
  </si>
  <si>
    <t>Se implementará la linea de base para el sistema de seguimiento/observatorio migratorio laboral</t>
  </si>
  <si>
    <t>Se cumplió con la meta establecida del 6% delprimer trimestre del año. El avance en esta actividad se soporta en informes y/o reportes.</t>
  </si>
  <si>
    <t>Analizar los microdatos y mineria estadistica migratoria</t>
  </si>
  <si>
    <t>Maria Amparo Jimenez - Mariela Holguin</t>
  </si>
  <si>
    <t>Informes Estadístico con enfásis en sistema de información</t>
  </si>
  <si>
    <t>Dos (2) informes estadísticos</t>
  </si>
  <si>
    <t>Establecer, coordinar y diseñar metodología para el levantamiento de información continua para la política de migración laboral</t>
  </si>
  <si>
    <t>Maria amparo - Mariela Holguin - Nestor Orduz / Contratación</t>
  </si>
  <si>
    <t xml:space="preserve">Informes de la metodología de levantamiento de información </t>
  </si>
  <si>
    <t>Un (1) informe mensual</t>
  </si>
  <si>
    <t xml:space="preserve">Informes de asistencia técnica de los soportes del levantamiento de información </t>
  </si>
  <si>
    <t>Elaborar informes o reportes de la política de migración laboral</t>
  </si>
  <si>
    <t>Néstor Orduz - Jose Martinez</t>
  </si>
  <si>
    <t>Reportes y boletines difundidos</t>
  </si>
  <si>
    <t xml:space="preserve">Seis (6) reportes y boletines </t>
  </si>
  <si>
    <t>G1</t>
  </si>
  <si>
    <t>Implementar la estrategia de comunicaciones, información y orientación contra la trata de personas, tráfico de migrantes y la explotación laboral - Regional y fronteriza</t>
  </si>
  <si>
    <t>Se implementará estrategia de comunicación sobre los derechos fundamentales de los trabajadores migratorios en zona fronteriza</t>
  </si>
  <si>
    <t>Se cumplió con la meta del 10% que se estableció para el primer trimestre. El soporte es la firma del convenio con el DANE para la realización de la encuesta.</t>
  </si>
  <si>
    <t>G1T1</t>
  </si>
  <si>
    <t>Aplicar una encuesta a los  empresarios sobre la necesidad del Recurso Humano de inmigrantes laborales en los sectores economicos del país para minimizar la  violación de los derechos de los trabajadores</t>
  </si>
  <si>
    <t>Santiago Rios - Maria Amparo Jimenez - Néstor Orduz / CONTRATO UNICO</t>
  </si>
  <si>
    <t xml:space="preserve">Una (1) Encuesta aplicada </t>
  </si>
  <si>
    <t>Una (1) encuesta aplicada</t>
  </si>
  <si>
    <t>H1</t>
  </si>
  <si>
    <t>Prestar asistencia técnica a los gobiernos regionales, locales y actores sociales - en materia de política migratoria laboral y gestión migratoria institucional</t>
  </si>
  <si>
    <t>Se implementará y establecer la Subcomisión de gestion migratoria laboral - Comisión Nacional de Políticas Laborales y Salariales - Eje Cafetero, Bogotá y Valle del Cauca</t>
  </si>
  <si>
    <t>Se dio cumplimiento al 5%, que fue la meta establecida para el primer trimestre del año. El soporte con el que se cuenta son los avances en el contrato que se quiere realizar para los talleres y el informe de actvidades de uno de los contratistas.</t>
  </si>
  <si>
    <t>H1T1</t>
  </si>
  <si>
    <t xml:space="preserve">Santiago Rios - Maria Amparo Jimenez - Néstor Orduz - Mariela Holguin . José Martinez. Contrato   </t>
  </si>
  <si>
    <t xml:space="preserve"> Cinco (5) talleres con Material informativo sobre gestión migratoria laboral difundido e informes de asistencia técnica elaborados</t>
  </si>
  <si>
    <t>Cinco (5) talleres</t>
  </si>
  <si>
    <t>H1T2</t>
  </si>
  <si>
    <t>I1</t>
  </si>
  <si>
    <t>En el primer trimestre no se realizó ninguna actividad en este tema, teniendo en cuenta que todo se programó para comenzar en el segundo trimestre del año.</t>
  </si>
  <si>
    <t>I1T1</t>
  </si>
  <si>
    <t>J1</t>
  </si>
  <si>
    <t>Asistencia Técnica</t>
  </si>
  <si>
    <t>Se realizará diágnostico en materia de gestión migratoria laboral/Nacional e internacional y asistencia técnica territorial e internacional</t>
  </si>
  <si>
    <t>En esta actividad se tiene el soporte de los informes mensuales de las personas contratadas. Por lo que se dio cumplimento a la meta del 25% del priemer trimestre</t>
  </si>
  <si>
    <t>J1T1</t>
  </si>
  <si>
    <t>Establecer terminos de referencia para prestación de servicios profesionales</t>
  </si>
  <si>
    <t>Nestor Orduz - Mariela Holguin</t>
  </si>
  <si>
    <t>Dos (2)términos de referencia establecidos</t>
  </si>
  <si>
    <t>Dos (2) términos de referencia</t>
  </si>
  <si>
    <t>J1T2</t>
  </si>
  <si>
    <t>Nestor Orduz - Mariela Holguin /Contratación</t>
  </si>
  <si>
    <t>Informes del contenido temático para los trabajadores migrantes</t>
  </si>
  <si>
    <t>Doce (12) informes mensuales</t>
  </si>
  <si>
    <t>J1T3</t>
  </si>
  <si>
    <t>Informes de asistencia técnica   relacionados con la contratación de bienes y servicios</t>
  </si>
  <si>
    <t>J1T4</t>
  </si>
  <si>
    <t>Informes de asistencia técnica territorial e internacional elaborados</t>
  </si>
  <si>
    <t>Implementación del Sistema Integrado de Gestión  en los procesos donde la Dependencia  participa</t>
  </si>
  <si>
    <t>SE DEFINIRAN CON BASE EN LAS DIRECTRICES DE LA OFICINA ASESORA DE PLANEACION</t>
  </si>
  <si>
    <t>Versión 2 del 19 de diciembre de 2012</t>
  </si>
  <si>
    <t>DEPENDENCIA:  DORECCIÓN DE PENSIONES Y OTRAS PRESTACIONES</t>
  </si>
  <si>
    <t>Políticas de Desarrollo Administrativo</t>
  </si>
  <si>
    <t>Conceptualizar y preparar desarrollo normativo</t>
  </si>
  <si>
    <t>Desarrollar criterios Jurídicos de interpretación del SGP y efectuar su desarrollo normativo</t>
  </si>
  <si>
    <t>DE UN TOTAL DE 1077 RECIBIDAS MAS  119 DE RESAGO DEL AÑO 2012 SE  ATENDIERON  726</t>
  </si>
  <si>
    <t>T1</t>
  </si>
  <si>
    <t>Emitir conceptos Juridicos sobre proyectos de Ley y elaborar proyectos normativos del SGP</t>
  </si>
  <si>
    <t>Subdirección de Pensiones Contributivas, Idalid Jimenez Narvaez, Amarelys Martinezaparicio</t>
  </si>
  <si>
    <t>Nro de Conceptos emitidos a demanda</t>
  </si>
  <si>
    <t>T2</t>
  </si>
  <si>
    <t xml:space="preserve">Atender las consultas para el fortalecimiento  del SGP </t>
  </si>
  <si>
    <t>Subdirección de Pensiones Contributivas, Idalid Jimenez Narvaez, Andrea lisset Ruiz Carrillo, Amarelys Martinezaparicio Barros,  y Campo Elias Antolinez M.</t>
  </si>
  <si>
    <t>Nro de Consultas atendidas a demanda</t>
  </si>
  <si>
    <t>Monitorear indicadores del Sistema General de Pensiones</t>
  </si>
  <si>
    <t>Monitorear, evaluar, consolidar y divulgar indicadores del Sistema General de Pensiones</t>
  </si>
  <si>
    <t xml:space="preserve">3 INFORMES y 1 TRIMESTRAL  DIC DE 2012, </t>
  </si>
  <si>
    <t>Recolectar y análizar la información estadística para la elaboración de informes y reportes de afiliados y pensionados del Sistema General de Pensiones</t>
  </si>
  <si>
    <t>Subdirección de Pensiones Contributivas, Campo Elias Antolinez M.</t>
  </si>
  <si>
    <t>12 informes mensuales y 4 trimestrales</t>
  </si>
  <si>
    <t>Realizar el registro de indicadores del Sistema de Seguimiento a Metas de Gobierno - SISMEG</t>
  </si>
  <si>
    <t>Total de afiliados cotizantes al SGP - Acumulado                    6.452.956 afiliados cotizantes</t>
  </si>
  <si>
    <t xml:space="preserve">Actualizar el Registro Nacional de Asosciaciones y/o agremiaciones de pensionados </t>
  </si>
  <si>
    <t>Recolectar y consolidar información enviada por las territoriales de trabajo para mantener actualizado el Registro Nacional de Agremiaciones de Pensionados</t>
  </si>
  <si>
    <t>ESTA ACTIVIDAD SE TOMA DEL REPORTE QUE LAS DIRECCIONES TERRITORIALES REALIZAN PERIODICAMENTE</t>
  </si>
  <si>
    <t>2 Informes de actualización efectuados</t>
  </si>
  <si>
    <t>Participar en las sesiones de la Mesa Nacional de Pensionados</t>
  </si>
  <si>
    <t>Desarrollar mecanismo de diálogo entre el Gobierno y las diferentes Asociaciones de Pensionados</t>
  </si>
  <si>
    <t xml:space="preserve">SE ASISTIO A TODAS LAS REUNIONES PROGRAMADAS </t>
  </si>
  <si>
    <t>Participar en las reuniones de Mesa Nacional de Pensionados y realizar seguimiento</t>
  </si>
  <si>
    <t>Subdirección de Pensiones Contributivas</t>
  </si>
  <si>
    <t>Nro de sesiones efectuadas a demanda</t>
  </si>
  <si>
    <t>Realizar los trámites necesarios para emitir los conceptos previos sobre los mecanismos de normalización pensional presentados por las diferentes empresas con pasivo pensional a cargo</t>
  </si>
  <si>
    <t>Realizar trámites para la normalización de pasivos pensionales</t>
  </si>
  <si>
    <t>DE UN TOTAL DE 51 RECIBIDAS MAS 31 DEL AÑO INMEDIATAMENTE ANTERIOS SE ATENDIERON 59</t>
  </si>
  <si>
    <t>Atender  consultas y emitir conceptos   relativos a la normalizacion  de pasivos pensionales</t>
  </si>
  <si>
    <t>Subdirección de Pensiones Contributivas, Yamile Quinterio Barrientos</t>
  </si>
  <si>
    <t>Nro de conceptos emitidos y consultas tramitadas a demanda</t>
  </si>
  <si>
    <t>Atender y realizar seguimiento a los trámites relacionados con el Fondo de Pensiones Publicas del Nivel Nacional y las entidades asumidas en el pago.</t>
  </si>
  <si>
    <t>Realizar seguimiento al funcionamiento del Fondo de Pensiones Públicas del Nivel Nacional</t>
  </si>
  <si>
    <t>SE REALIZARON LOS 4 INFORMES CORRESPONDIENTES , EN EL PROCESO DE LICITACION SE REALIZARON LOS DOCUMENTOS DE: ESTUDIOS DE MERCADO, ESTUDIO PREVIO PARA CONTRATAR , PLIEGO DE CONDICIONES, RESPUESTAS A OBSERVACIONES, APERTURA DE LA LICITACION, AUDICIENCIA DE ACLARACIONES, ESTUDIOS DEFINITIVOS, PLIEGO DE CONDICIONNES DEFINITIVO  Y SE ATENDIERON 116 DE 201 CONSULTA RECIBIDA, SE ASISTIO A TRES SESIONES DEL CONSEJO ASESOR CON RELACION AL FONDO DE PENSIONES PUBLICAS</t>
  </si>
  <si>
    <t>Efectuar el seguimiento e interventoría de la Orden de Prestación de Servicios para la auditoría integral del Fondo de Pensiones Públicas del Nivel Nacional y del Contrato de encargo fiduciario, así como realizar el seguimiento al pago de las mesadas pensionales</t>
  </si>
  <si>
    <t>Subdirección de Pensiones Contributivas, Idalid Jimenez Narvaez</t>
  </si>
  <si>
    <t>4 Informes</t>
  </si>
  <si>
    <t>Participar en el proceso de Licitación Pública para contratar el Administrador de los recursos del Fondo de Pensiones Públicas del Nivel Nacional</t>
  </si>
  <si>
    <t>Subdirección de Pensiones Contributivas, Grupo interdisciplinario</t>
  </si>
  <si>
    <t>Nro de documentos técnicos elaborados a demanda</t>
  </si>
  <si>
    <t>T3</t>
  </si>
  <si>
    <t>Atender consultas y emitir conceptos relacionados con el Fondo de Pensiones Publicas del Nivel Nacional y entidades asumidas en el pago.</t>
  </si>
  <si>
    <t>Nro de conceptos y consultas tramitadas a demanda</t>
  </si>
  <si>
    <t>Eficiencia Administrativa</t>
  </si>
  <si>
    <t>T4</t>
  </si>
  <si>
    <t>Participar en las sesiones del Consejo Asesor  del Fondo de Pensiones Publicas y elaborar las actas respectivas</t>
  </si>
  <si>
    <t>Nro. de actas elaboradas a demanda</t>
  </si>
  <si>
    <t>Implementación Fondo de Solidaridad Pensional, Subcuenta de Solidaridad</t>
  </si>
  <si>
    <t>Prevenir, mitigar y superar situaciones de vulnerabilidad y extrema pobreza de la población adulta mediante la entrega de subsidios al aporte a la pensión, con cargo a la subcuenta de Solidaridad del Fondo de Solidaridad Pensional – FSP</t>
  </si>
  <si>
    <t>215,502,584,271</t>
  </si>
  <si>
    <t xml:space="preserve">Realizar el seguimiento y control de las devoluciones que debe efectuar Colpensiones al Fondo de Solidaridad pensional y el seguimiento de los subsidio retroactivos adeudado por el Fondo a Colpensiones </t>
  </si>
  <si>
    <t xml:space="preserve">Realizar seguimiento de devoluciones y retroactivos </t>
  </si>
  <si>
    <t>No Aplica 
No se tenía programada ejecución para este trimestre</t>
  </si>
  <si>
    <t>No se realizaron pagos por este concepto en el primer trimestre ya que el contrato inició el 19 de marzo de 2013</t>
  </si>
  <si>
    <t xml:space="preserve">Realizar informes de seguimiento  </t>
  </si>
  <si>
    <t>Subdirección de Subsidios Pensionales, Servicios Sociales Complementarios y Otras Prestaciones</t>
  </si>
  <si>
    <t>Informes de seguimiento elaborados</t>
  </si>
  <si>
    <t>Atender consultas, emitir de conceptos respecto del Fondo de Solidaridad Pensional</t>
  </si>
  <si>
    <t>Transparencia, Participación y Servicio al ciudadano</t>
  </si>
  <si>
    <t xml:space="preserve">Efectuar respuesta a los diferentes actores que requieran información </t>
  </si>
  <si>
    <t>De un total de 588 peticiones recibidas se respondieron 441 peticiones</t>
  </si>
  <si>
    <t xml:space="preserve">Emitir respuestas    </t>
  </si>
  <si>
    <t>Blanca Inés Chavarro, Carlos Andres Monge, Martha Llano, Olga Callejas</t>
  </si>
  <si>
    <t>Numero de respuestas emitidas a demanda</t>
  </si>
  <si>
    <t>Realizar seguimiento al pago de Subsidios PSAP</t>
  </si>
  <si>
    <t xml:space="preserve">Realizar seguimiento al pago de subsidios de Aporte para Pensión de manera mensual  </t>
  </si>
  <si>
    <t>Se presentaron tres (3) informes del administrador fiduciario en el Comité de Coordinación</t>
  </si>
  <si>
    <t>Blanca Inés , Olga Callejas</t>
  </si>
  <si>
    <t>Proyectar respuesta a instancias judiciales (tutelas, impugnaciones, insistencias, etc.)</t>
  </si>
  <si>
    <t>Elaborar respuestas a instancias judiciales (tutelas, impugnaciones, insistencias, etc.)</t>
  </si>
  <si>
    <t>Se respondieron 14 tutelas de las 14 que llegaron del tema PSAP</t>
  </si>
  <si>
    <t>Carlos Andrés Monge</t>
  </si>
  <si>
    <t>Número de respuestas proyectadas remitidas a la Oficina Jurídica a demanda</t>
  </si>
  <si>
    <t>Realizar seguimiento al pago de Comisión Fiduciaria</t>
  </si>
  <si>
    <t xml:space="preserve">Efectuar seguimiento al pago de comisiones fiduciarias Subcuenta de Solidaridad en desarrollo del programa de subsidio al aporte para pensión </t>
  </si>
  <si>
    <t>Se presentaron tres (3) informes en el Comité de Coordinación</t>
  </si>
  <si>
    <t xml:space="preserve">Informes de seguimiento  </t>
  </si>
  <si>
    <t xml:space="preserve">Blanca Inés Chavarro, </t>
  </si>
  <si>
    <t xml:space="preserve">Realizar las acciones de seguimiento, auditoría e interventoría </t>
  </si>
  <si>
    <t>Seguimiento e interventoría del contrato de la auditoría integral al Fondo de Solidaridad Pensional Subcuenta de Solidaridad e interventoría integral al Contrato No. 352 de 2007</t>
  </si>
  <si>
    <t>Se presentaron tres  (3) informes de interventoría de aval de nóminas de la reunión mensual.</t>
  </si>
  <si>
    <t>Implantación Fondo de Solidaridad Pensional, Subcuenta de Subsistencia</t>
  </si>
  <si>
    <t>Reducir, mitigar y superar condiciones de vulnerabilidad y extrema pobreza de población  adulta mayor mediante la entrega de un subsidio económico intransferible a los beneficiarios del Programa de Protección Social al Adulto  Mayor – PPSAM, con cargo a la Subcuenta de Subsistencia del Fondo de Solidaridad Pensional – FSP.</t>
  </si>
  <si>
    <t>821,410,315,729</t>
  </si>
  <si>
    <t>Entregar subsidios a beneficiarios de la Subcuenta de Subsistencia del Fondo de Solidaridad Pensional</t>
  </si>
  <si>
    <t>Entregar subsidios monetarios a los adultos mayores beneficiados.</t>
  </si>
  <si>
    <t>Se realiza el cálculo sobre las máximas de coberturas de 1.092.656 personas</t>
  </si>
  <si>
    <t>Número Adultos mayores beneficiados (máxima cobertura alcanzada indicador acumulado desde diciembre de 2003 hasta la fecha de corte que se reporte)
Número total de cupos (Indicador del plan estratégico)</t>
  </si>
  <si>
    <t xml:space="preserve">Realizar procedimientos de control de beneficiarios y planes de mejoramiento   </t>
  </si>
  <si>
    <t>Realizar seguimiento de los controles implementados por el administrador fiduciario en al ejecución de los diferentes programas ejecutados con cargo al fondo de Solidaridad Pensional y el seguimiento de las acciones previstas en los Planes de mejoramiento de la Dirección de Pensiones y Otras Prestaciones</t>
  </si>
  <si>
    <t>No se realizaron pagos por este concepto en el primer trimestre ya que el contrato inició el 14 de marzo de 2013</t>
  </si>
  <si>
    <t xml:space="preserve">Presentar informes de seguimiento  </t>
  </si>
  <si>
    <t>Informes elaborados</t>
  </si>
  <si>
    <t>Efectuar la coordinación de la asignación de subsidios en desarrollo de programas de asistencia social dirigidos a población vulnerable</t>
  </si>
  <si>
    <t>No se tenía programada ejecución para este trimestre</t>
  </si>
  <si>
    <t>Realizar seguimiento a la entrega de subsidio Red Unidos</t>
  </si>
  <si>
    <t>Resultado semestral del cruce de base de datos</t>
  </si>
  <si>
    <t>Se presentaron informes solicitados</t>
  </si>
  <si>
    <t xml:space="preserve">Presentar Informe de gestión y/o ejecución de los programas elaborados (a demanda) </t>
  </si>
  <si>
    <t>Martha Inés Llano y Olga Callejas</t>
  </si>
  <si>
    <t xml:space="preserve">Consolidación y análisis de información a demanda </t>
  </si>
  <si>
    <t>Se expidieron las Resoluciones 127 y 380 de 2013</t>
  </si>
  <si>
    <t>Expedir proyecto de actos administrativos para ejecución de programas</t>
  </si>
  <si>
    <t>Número de actos administrativos expedidos a demanda</t>
  </si>
  <si>
    <t>No llegaron solicitudes de concepto</t>
  </si>
  <si>
    <t>Emitir conceptos sobre proyectos normativos relacionados con el adulto mayor</t>
  </si>
  <si>
    <t>Nro de conceptos emitidos a demanda</t>
  </si>
  <si>
    <t>Se respondieron 22 tutelas de las 22 que llegaron del tema PSAP</t>
  </si>
  <si>
    <t>T5</t>
  </si>
  <si>
    <t>Número respuestas proyectadas remitidas Oficina Jurídica a demanda</t>
  </si>
  <si>
    <t xml:space="preserve">Seguimiento al pago de comisiones fiduciarias Subcuenta de Subsistencia en desarrollo del Programa Protección Social al Adulto Mayor - Colombia Mayor </t>
  </si>
  <si>
    <t xml:space="preserve">Preparar informes de seguimiento </t>
  </si>
  <si>
    <t>Blanca Inés Chavarro</t>
  </si>
  <si>
    <t>Efectuar seguimiento e interventoría del contrato de la auditoría integral al Fondo de Subsistencia Pensional Subcuenta de Solidaridad e interventoría integral al Contrato No. 352 de 2007</t>
  </si>
  <si>
    <t>Se presentaron tres (3) informes de interventoría de aval de nóminas de la reunión mensual.</t>
  </si>
  <si>
    <t>Apoyar la implementación de los BEPS</t>
  </si>
  <si>
    <t>Apoyar la implementación y reglamentación de los BEPS</t>
  </si>
  <si>
    <t>Se realizaron ajustes al Proyecto de Decreto de BEPS solicitados por el DNP, Minhacienda y Presidencia de la República</t>
  </si>
  <si>
    <t>Actas a demanda
Actos administrativos expedidos ( Indicador del plan estratégico)</t>
  </si>
  <si>
    <t>Aportes del Fondo de Solidaridad Pensional para Respaldo de pensiones del Personal del Servicio Doméstico IVM</t>
  </si>
  <si>
    <t>Contribuir a la prevención y mitigación de la pobreza y la vulnerabilidad de trabajadores del servicio doméstico mediante un subsidio al aporte a la pensión por invalidez,  vejez y muerte que por  sus características y condiciones socioeconómicas no tienen acceso a los Sistemas de Seguridad Social, con cargo al Fondo de Solidaridad Pensional.</t>
  </si>
  <si>
    <t>30,000,000</t>
  </si>
  <si>
    <t xml:space="preserve">Realizar el pago subsidios a Colpensiones para el respaldo de pensiones del personas del servicio doméstico conforme cuenta remitida por el ISS en su momento  </t>
  </si>
  <si>
    <t>Realizar la transferencia de recursos a través del administrador fiduciario de los recursos del Fondo de Solidaridad Pensional</t>
  </si>
  <si>
    <t>02/15/2013</t>
  </si>
  <si>
    <t xml:space="preserve">Analizar la documentación pertinente para la transferencia de recursos a través del administrado fiduciario de los recursos del Fondo de Solidaridad Pensional </t>
  </si>
  <si>
    <t>Cuenta de cobro tramitada y pagada</t>
  </si>
  <si>
    <t>Participar en el proceso de Licitación Pública para contratar el Administrador Fiduciario del Fondo de Solidaridad Pensional</t>
  </si>
  <si>
    <t>Apoyo en la elaboración de pliegos y respuesta a observaciones</t>
  </si>
  <si>
    <t>Blanca Inés Chavarro y Olga lucía Callejas, Carlos Andrés Monge</t>
  </si>
  <si>
    <t>Participar en el Comité Directivo del Fondo de Solidaridad Pensional</t>
  </si>
  <si>
    <t>Acta No. 1 del Comité Directivo debidamente firmada</t>
  </si>
  <si>
    <t>Blanca Ines Chavarro, Olga Callejas</t>
  </si>
  <si>
    <t>Apoyar en la convocatoria y desarrollo de la Comisión Intersectorial para los temas relativos a Pensiones y Beneficios Económicos BEPS</t>
  </si>
  <si>
    <t>Preparar los estudios y análisis necesarios para la participación del Ministerio en la Comisión Intersectorial  para los temas relativos a BEPS</t>
  </si>
  <si>
    <t>Se llevó a cabo una reunión del Comité en el mes de febrero de 2013</t>
  </si>
  <si>
    <t>Olga L Callejas</t>
  </si>
  <si>
    <t>Nro de documentos y actas elaborados a demanda</t>
  </si>
  <si>
    <t xml:space="preserve">Realizar las actividades que como organismo de enlace se le asignan al Ministerio en los Convenios Internacionales, referentes a pensiones. </t>
  </si>
  <si>
    <t xml:space="preserve">Efectuar el intercambio de información entre los diferentes actores del convenio, permitiendo su desarrollo y aplicabilidad. </t>
  </si>
  <si>
    <t>Recibidas 707, siendo el 80% 566, se respondieron 573 (Se esta respondiendo rezado del año 2012)</t>
  </si>
  <si>
    <t>Atender consultas y trámites relacionados con el Convenio España-Colombia</t>
  </si>
  <si>
    <t>Grupo Convenios Internacionales - Dirección de Pensiones y Otras Prestaciones</t>
  </si>
  <si>
    <t>Nro de Trámites realizados a demanda</t>
  </si>
  <si>
    <t>Atender consultas y trámites relacionados con el Convenio Chile -Colombia</t>
  </si>
  <si>
    <t>Se realizó la revisión de los formularios por Minhacienda y Mintrabajo</t>
  </si>
  <si>
    <t xml:space="preserve">Adelantar Acciones para la negociación y estudio de los formularios que permitan la aplicación de los acuerdo firmado con Argentina, Uruguay y Ecuador
</t>
  </si>
  <si>
    <t>Nro de Formularios negociados a demanda</t>
  </si>
  <si>
    <t>Se realizaron 9 de las 9 solicitudes que llegaron</t>
  </si>
  <si>
    <t>Expedir Certificados de Desplazamiento Temporal en dearrollo de los Acuerdos Internacionales de Seguridad Social</t>
  </si>
  <si>
    <t>Nro de Certificados de Desplazamiento expedidos a demanda</t>
  </si>
  <si>
    <t>DEPENDENCIA: DIRECCIÓN DE RIESGOS LABORALES</t>
  </si>
  <si>
    <t>Apoyo
( X )</t>
  </si>
  <si>
    <t>Fecha de inicio de la tarea
(DD/MM/AAAA)</t>
  </si>
  <si>
    <t>N / A</t>
  </si>
  <si>
    <t>Ejercer el liderazgo sobre las instancias de coordinación del SGRL</t>
  </si>
  <si>
    <t>Participar ejerciendo el liderazgo en el  Consejo Nacional de Riesgos Laborales</t>
  </si>
  <si>
    <t>Mónica Corchuelo y  Gloria  Stella Meza</t>
  </si>
  <si>
    <t>(10) Actas del Consejo Nacional de Riesgos Laborales</t>
  </si>
  <si>
    <t>N.A.</t>
  </si>
  <si>
    <t>Monica Corchuelo y María del Socorro Casadiegos</t>
  </si>
  <si>
    <t>Participar ejerciendo el liderazgo en las comisiones sectoriales</t>
  </si>
  <si>
    <t>31/12/2'13</t>
  </si>
  <si>
    <t>Todos los funcionarios</t>
  </si>
  <si>
    <t>(12) Actas de  Comisiones Sectoriales</t>
  </si>
  <si>
    <t>Realizar seguimiento a la red de comités de seguridad y salud en el trabajo</t>
  </si>
  <si>
    <t>Elizabeth Millán</t>
  </si>
  <si>
    <t>(6) Informes  de seguimiento</t>
  </si>
  <si>
    <t>Elaborar proyectos de reglamentación</t>
  </si>
  <si>
    <t>(5) Número de proyectos de reglamentos y manuales</t>
  </si>
  <si>
    <t>Adelantar estudios, campañas y acciones de educación, prevención e investigación de los accidentes de trabajo y enfermedades laborales y ejecutar programas masivos de prevención en el ámbito ciudadano y escolar.</t>
  </si>
  <si>
    <t>Adelantar estudios, campañas y acciones de educación, prevención e investigación de los accidentes de trabajo y enfermedades laborales en todo el territorio nacional y ejecutar programas masivos de prevención en el ámbito ciudadano y escolar para promover condiciones saludables y cultura de prevención, conforme los lineamientos de la Ley 1502 de 2011</t>
  </si>
  <si>
    <t>Monica Corchuelo</t>
  </si>
  <si>
    <t xml:space="preserve">(1) Documento de análisis de la Encuesta Nacional </t>
  </si>
  <si>
    <t>Realizar publicaciòn y difusiòn de la encuesta</t>
  </si>
  <si>
    <t>(1) Encuesta Nacional publicada</t>
  </si>
  <si>
    <t>Implementación del Plan Nacional  de Prevención del cáncer  ocupacional y SIVECAO , que contempla realizar los ajustes y la implementación del  Sistema de Vigilancia Epidemiologica para el  control del  Cancer Ocupacional- SIVECAO en su fase 1 y de sus herramientas ,. dentro fel programa de prevención del cáncer ocupacional en Colombia</t>
  </si>
  <si>
    <t>Marcela Soler y  María del Socorro Casadiegos</t>
  </si>
  <si>
    <t>(1) Prueba piloto para la implementación del plan</t>
  </si>
  <si>
    <t xml:space="preserve">Realizar campañas y programas de prevención en el ambito escolar para promover cultura, Escuela Saludable </t>
  </si>
  <si>
    <t>Informe  de niños y docentes capacitados</t>
  </si>
  <si>
    <t xml:space="preserve"> </t>
  </si>
  <si>
    <t xml:space="preserve">Adelantar estudios  técnicfos y metodológicos para la aplicación de normas en el sistema general de riesgos laborales </t>
  </si>
  <si>
    <t>Realizar el estudio técnico y metodológico sobre la aplicación de los reglamentos técnicos  elaborados por la Dirección  de Riesgos  Laborales que aun no son de obligatorio cuimplimiento en el sistema, así como los artículos de la Ley 1562 de 2012, que la misma no ordenó reglamentar</t>
  </si>
  <si>
    <t>Nayibe Duarte</t>
  </si>
  <si>
    <t xml:space="preserve">(1) Proyecto acto administrativo </t>
  </si>
  <si>
    <t>Realizar el estudio técnico y metodológico para la unificación de las disposiciones técnicas, impartidas por el Ministerio del Trabajo que son de obligatorio cumplimiento, así como la aplicación de sanciones a las mismas</t>
  </si>
  <si>
    <t>Analizar el comporamiento del sistema general de riesgos laborales</t>
  </si>
  <si>
    <t>Realizar estudios de análisis sobre el comportamiento del sistema general de riesgos laborales que permitan proyectar los actos administrativos respectivos.</t>
  </si>
  <si>
    <t>Adelantar estudios que analicen el comportamiento, histórico financiero y de cobertura del Sistema General de Riesgos Laborales</t>
  </si>
  <si>
    <t>Andrea Torres Matiz.</t>
  </si>
  <si>
    <t xml:space="preserve">(4) Proyectos acto administrativo </t>
  </si>
  <si>
    <t xml:space="preserve">Fortalecimiento del autocuidado de la población informal vulnerable </t>
  </si>
  <si>
    <t>Ruby Micolta y Marcela Soler</t>
  </si>
  <si>
    <t>(3000  vendedores) Número de trabajadores informales, vendedores ambulantes</t>
  </si>
  <si>
    <t>Realizar el fortalecimiento del autocuidado de la población vulnerable, caficultores, Convenio de Cooperación con la Federación Nacional de Cafeteros</t>
  </si>
  <si>
    <t>Marcela Soler</t>
  </si>
  <si>
    <t>(3000  caficultores) Número de caficultores</t>
  </si>
  <si>
    <t>Realizar la Implementacion de un sistema de información</t>
  </si>
  <si>
    <t>Realizar el diseño e implementacion de la primera fase del sistema de informacion de riesgos laborales</t>
  </si>
  <si>
    <t>Marcela  Soler y Claudia Ospina}</t>
  </si>
  <si>
    <t>4 informes de avances</t>
  </si>
  <si>
    <t>Realizar estudios tecnicos y financieros sobre la sostenibilidad del SGRL</t>
  </si>
  <si>
    <t>Realizar un estudio técnico y financiero que sustente la variación hasta el 3% del total de la cotización</t>
  </si>
  <si>
    <t>Elizabeth Millan - Gloria Stella Meza  licitación</t>
  </si>
  <si>
    <t>(1) Documento con resultados del estudio técnico y financiero</t>
  </si>
  <si>
    <t>A8T2</t>
  </si>
  <si>
    <t>Realizar un estudio técnico para definir el porcentaje de gastos de administración para las ARL</t>
  </si>
  <si>
    <t>(1) Documento con resultados del estudio técnico</t>
  </si>
  <si>
    <t>A8T3</t>
  </si>
  <si>
    <t>Realizar el proyecto sobre la adopción de la tabla de cotizaciones mínimas y máximas para cada clase de riesgo</t>
  </si>
  <si>
    <t>(1) Proyecto realizado</t>
  </si>
  <si>
    <t>Realizar actividades de promoción y prevención dentro de los programas de Atención Primaria en Salud.</t>
  </si>
  <si>
    <t>Desarrollar acciones de difusiòn sobre la normatividad en el sistema general de riesgos laborales que permitan fortalecer la gestion de la promocion de la salud y la prevencion de accidentes de trabajo y enfermedades laborales y el bienestar de los trabajadores</t>
  </si>
  <si>
    <t>Ruby Micolta</t>
  </si>
  <si>
    <t xml:space="preserve">Informes de avance de  actividades realizadas  </t>
  </si>
  <si>
    <t>A9T2</t>
  </si>
  <si>
    <t xml:space="preserve">Desarrollar acciones de asesoría  técnica y  difunsión  sobre la normatividad en el sisema general de riesgos laborales a las Direcciones Territoriales del Ministerio del Trabajo,  con el fin de fortalecer la gestión de la promoción de la salud y la prevención de accidente de trabajo y enfermedades laborales a nivel nacional </t>
  </si>
  <si>
    <t xml:space="preserve">Mónica Corchuelo </t>
  </si>
  <si>
    <t xml:space="preserve">Avance de  asesoría tecnica y difusión normatividad  </t>
  </si>
  <si>
    <t>A9T3</t>
  </si>
  <si>
    <t>Realizar gestiones para la implementación de una  plataforma virtual de educación</t>
  </si>
  <si>
    <t>Monica Corchuelo y Claudia Ospina</t>
  </si>
  <si>
    <t>Porcentaje de avance del proceso de implementación de  plataforma  virtual de educación</t>
  </si>
  <si>
    <t>A9T4</t>
  </si>
  <si>
    <t>Campañas de Tv  y  Radio</t>
  </si>
  <si>
    <t xml:space="preserve">Informe de campañas de tv y radio  realizadas </t>
  </si>
  <si>
    <t>Realizar la evacuación de represamiento de expedientes de segunda instancia</t>
  </si>
  <si>
    <t>Realizar el análisis y proyectos de resolución de recursos de apelación por violación a las normas del SGRL,</t>
  </si>
  <si>
    <t>Andrea Torres Adriana Palma</t>
  </si>
  <si>
    <t>(400   proyectos de recursos de apelación) 
Programado/ejecutado</t>
  </si>
  <si>
    <t>A11</t>
  </si>
  <si>
    <t>Realizar el seguimiento a la comision fiduciaria, auditoria e interventoria</t>
  </si>
  <si>
    <t>Realizar el seguimiento y análisis de los informes de gestión del administrador fiduciario  y de Firma Interventora y Auditora y realizar el apoyo en el control y seguimeinto a la ejecución presupuestal del fondo de riesgos laborales.</t>
  </si>
  <si>
    <t>01/0212013</t>
  </si>
  <si>
    <t>A11T1</t>
  </si>
  <si>
    <t>Realizar el recaudo administracion y pago de los recursos del fondo de riesgos laborales en los términos  establecidos en la Ley 100/93, decreto 1295/94, decreto 1833/94, decreto 1859/95, ley 776/2002, ley 80/93, ley 1438/11, y demás normas y reglamentos que la contemplen, adicionen o sustituyan</t>
  </si>
  <si>
    <t>Elizabeth Millan</t>
  </si>
  <si>
    <t xml:space="preserve">(4) Informes y seguimiento a la Gestión del Encargo Fiduciario </t>
  </si>
  <si>
    <t>A11T2</t>
  </si>
  <si>
    <t>Realizar la auditoría especializada al fondo de riesgos laborales e interventoria integral al contato de encargo fiduciario</t>
  </si>
  <si>
    <t>A11T3</t>
  </si>
  <si>
    <t>Apoyar en el control y seguimiento de la ejecución presuspuestal del FRL</t>
  </si>
  <si>
    <t>Gloria  Stella Meza</t>
  </si>
  <si>
    <t>(12) Matríz de Seguimiento de la ejecución del fondo</t>
  </si>
  <si>
    <t>A12</t>
  </si>
  <si>
    <t>Solicitar reestructuración de la Dirección</t>
  </si>
  <si>
    <t xml:space="preserve">Reestructuración de la dirección, no existen subdirecciones, cargos con bajo salario </t>
  </si>
  <si>
    <t>A12T1</t>
  </si>
  <si>
    <t xml:space="preserve">Solicitar  la reestructuración  de la  Dirección  </t>
  </si>
  <si>
    <t>María del Socorro Casadiegos</t>
  </si>
  <si>
    <t xml:space="preserve">(2) Oficios </t>
  </si>
  <si>
    <t>Asistencia tècnica para capacitar a los funcionarios de las Direcciones Territoriale en temas relaciona dos con el sistema general de  riesgos laborales</t>
  </si>
  <si>
    <t>A13</t>
  </si>
  <si>
    <t xml:space="preserve">Realizar asistencia Técnica a nivel territorial en materia de riesgos alborales </t>
  </si>
  <si>
    <t>Realizar la asistencia Técnica a funcionarios de las Entidades Territoriales</t>
  </si>
  <si>
    <t>A13T1</t>
  </si>
  <si>
    <t>Realizar asistencia Técnica a funcionarios de las Entidades Territoriales</t>
  </si>
  <si>
    <t>Asistencias técnicas realizadas</t>
  </si>
  <si>
    <t>A14</t>
  </si>
  <si>
    <t>Emitir conceptos técnicos, consultas y derechos de petición</t>
  </si>
  <si>
    <t>Realizar la respuesta a requerimientos sobre conceptos técnicos, consultas y respuesta a derechos de petición.</t>
  </si>
  <si>
    <t>A14T1</t>
  </si>
  <si>
    <t>(100%) 
Números de Conceptos técnicos, consultas y derechos de petición emitidos</t>
  </si>
  <si>
    <t>A15</t>
  </si>
  <si>
    <t>Implementción del sistema integrado de gestión</t>
  </si>
  <si>
    <t>Presentación de los procedimientos de la Dirección</t>
  </si>
  <si>
    <t>A15T1</t>
  </si>
  <si>
    <t>Elaborar los procedimientos  de la Dirección</t>
  </si>
  <si>
    <t>Rosa Helena Vargas</t>
  </si>
  <si>
    <t>(100%) 
Número de procedimientos presentados/número de procedimientros requeridos</t>
  </si>
  <si>
    <t>NA</t>
  </si>
  <si>
    <t>DEPENDENCIA: OFICINA DE CONTROL INTERNO</t>
  </si>
  <si>
    <t>Fecha de inicio de la actividad
(DD/MM/AAAA)</t>
  </si>
  <si>
    <t>Realizar el cumplimiento a las Actividades por requerimiento legal específico.</t>
  </si>
  <si>
    <t>Dar cumplimiento a los requerimientos legales que le son exigidas a la Oficina de Control Interno, estas pueden ser informes o seguimientos</t>
  </si>
  <si>
    <t>Preparar y revisar los informes a enviar a las dependencias del Ministerio y/o entidades solicitantes.</t>
  </si>
  <si>
    <t>Jefe y Funcionarios de la Oficina de Control Interno -Oficina de Control Interno</t>
  </si>
  <si>
    <t xml:space="preserve">numero de informes requeridos al Min Trabajo- /Numero de informes presentados </t>
  </si>
  <si>
    <t>Revisar el diligenciamiento por parte de las áreas del Ministerio y enviar a Organismos de Control los informes y seguimientos requeridos al Ministerio del Trabajo en los que por norma deba participar la OCI  para su envío.</t>
  </si>
  <si>
    <t>solicitudes de información alas áreas responsables / sobre recepción de información de áreas responsables</t>
  </si>
  <si>
    <t xml:space="preserve">preparar y revisar los archivos a transmitir sobre informes y seguimientos requeridos al Ministerio del Trabajo - </t>
  </si>
  <si>
    <t>archivos listos a transmitir / archivos transmitidos</t>
  </si>
  <si>
    <t>Realizar evaluaciones al Control Interno</t>
  </si>
  <si>
    <t>Evaluar periódicamente el Sistema de Control Interno del Ministerio, a través de la ejecución del Plan de auditorias de la Oficina de Control Interno.</t>
  </si>
  <si>
    <t>Efectuar las evaluaciones de acuerdo al procedimiento definido para tal fin en el SIG</t>
  </si>
  <si>
    <t>Evaluaciones programadas / evaluaciones realizadas</t>
  </si>
  <si>
    <t>Realizar y presentar los informes resultado de las evaluaciones al Control Interno</t>
  </si>
  <si>
    <t>Informar al Señor Ministro sobre las evaluaciones realizadas y sus resultados</t>
  </si>
  <si>
    <t>Realizar las Auditorías Internas  de Calidad</t>
  </si>
  <si>
    <t>Coordinar y llevar a cabo las auditorias internas de calidad a los procesos que conforman el SIG, incluyendo las Direcciones Territoriales.</t>
  </si>
  <si>
    <r>
      <t>Jefe, Funcionarios de la Oficina de Control Interno</t>
    </r>
    <r>
      <rPr>
        <sz val="11"/>
        <rFont val="Calibri"/>
        <family val="2"/>
      </rPr>
      <t xml:space="preserve"> y auditores internos de calidad.</t>
    </r>
  </si>
  <si>
    <t>Auditorias Internas de calidad programadas / auditorias internas d de calidad efectuadas</t>
  </si>
  <si>
    <t>Presentar los resultados de las Auditorías Internas  de Calidad a la Alta Direccion</t>
  </si>
  <si>
    <t>presentación a la Alta Dirección de informe consolidado de auditoria interna de calidad</t>
  </si>
  <si>
    <t>Realizar las asesorias y administracion del Proceso Evaluacion independiente</t>
  </si>
  <si>
    <t xml:space="preserve">Realizar las actividades propias de administracion del Proceso así como acompañar al Ministerio en los comités que requieren las participacion de la Oficina de Control Interno.  </t>
  </si>
  <si>
    <t xml:space="preserve">Seguimiento mensual al Plan de actividades y medición de cumplimiento a través de los indicadores en los periodos previstos en el SIG. </t>
  </si>
  <si>
    <t>Jefe, Funcionarios de la Oficina de Control Interno y auditores internos de calidad.</t>
  </si>
  <si>
    <t>actividades programadas en el plan de actividades OCI/activiades realizadas</t>
  </si>
  <si>
    <t xml:space="preserve">Participacion en los comites a los cuales se invite a la  Oficina de Control Interno </t>
  </si>
  <si>
    <t>numero de invitaciones a comites / asistencia a comites</t>
  </si>
  <si>
    <t>PLANEACIÓN Y SEGUIMIENTO DE LAS ACTIVIDADES321</t>
  </si>
  <si>
    <t>OAJ-AJ-1</t>
  </si>
  <si>
    <t>Atender las  consultas de los ciudadanos, organizaciones sindicales, entidades del Estado y privadas, y de las dependencias  del Ministerio  en materia de derecho laboral individual y colectivo, así como en riesgos laborales, pensiones, y derecho administrativo.</t>
  </si>
  <si>
    <t>Transparencia, participación y servicio al ciudadano</t>
  </si>
  <si>
    <t xml:space="preserve">En desarrollo de la función consultiva que le está atribuida a la Oficina Asesora Jurídica, se emiten conceptos frente a las consultas elevadas por los ciudadanos, organizaciones sindicales, entidades del Estado y privadas, y de las dependencias del Ministerio  en materia de derecho laboral individual y colectivo, así como en riesgos laborales, pensiones y derecho administrativo. Todo lo anterior de acuerdo con la normativa y jurisprudencia vigente.  </t>
  </si>
  <si>
    <t>OAJ-AJ-1.1.</t>
  </si>
  <si>
    <t>Emitir conceptos frente a las consultas de los ciudadanos, organizaciones sindicales, entidades del Estado y privadas y las propias del Ministerio  en materia de derecho laboral individual y colectivo, riesgos laborales, pensiones y derecho administrativo</t>
  </si>
  <si>
    <t>Jefe Oficina Asesora Coordinador Grupo</t>
  </si>
  <si>
    <r>
      <rPr>
        <b/>
        <sz val="10"/>
        <rFont val="Calibri"/>
        <family val="2"/>
      </rPr>
      <t xml:space="preserve">Eficacia en la atención a consultas: </t>
    </r>
    <r>
      <rPr>
        <sz val="10"/>
        <rFont val="Calibri"/>
        <family val="2"/>
      </rPr>
      <t>Número de consultas proyectadas en asuntos colectivos e intermediación y número de consultas resueltas en las demás áreas  / Número de consultas radicadas en la OAJ</t>
    </r>
  </si>
  <si>
    <t>OAJ-AJ-1.2.</t>
  </si>
  <si>
    <t>Adelantar proceso de descongestión para resolver las  consultas radicadas en el año 2012 que se encuentran represadas</t>
  </si>
  <si>
    <r>
      <rPr>
        <b/>
        <sz val="10"/>
        <rFont val="Calibri"/>
        <family val="2"/>
      </rPr>
      <t xml:space="preserve">Eficiencia en  atención a consultas pendientes: </t>
    </r>
    <r>
      <rPr>
        <sz val="10"/>
        <rFont val="Calibri"/>
        <family val="2"/>
      </rPr>
      <t>Número de consultas pendientes año 2012 resueltas / Número de consultas radicadas en la OAJ pendientes por atender en el año 2012</t>
    </r>
  </si>
  <si>
    <t>OAJ-AJ-2</t>
  </si>
  <si>
    <t xml:space="preserve">Aplicar un control de legalidad efectivo respecto a los actos administrativos que sean requeridos para el funcionamiento y el cumplimiento de los objetivos del Ministerio, así como frente a los proyectos de pronunciamientos institucionales preparados frente a proyectos de Ley. </t>
  </si>
  <si>
    <t xml:space="preserve">La Oficina Asesora Jurídica realiza  el control de legalidad respecto a los actos administrativos que sean requeridos para el funcionamiento y el cumplimiento de los objetivos del Ministerio, así como frente a los proyectos de pronunciamientos institucionales preparados frente a proyectos de Ley.   </t>
  </si>
  <si>
    <t>OAJ-AJ -2.1.</t>
  </si>
  <si>
    <t>Revisar actos administrativos (Resoluciones, decretos, circulares, etc.)</t>
  </si>
  <si>
    <r>
      <rPr>
        <b/>
        <sz val="10"/>
        <rFont val="Calibri"/>
        <family val="2"/>
      </rPr>
      <t xml:space="preserve">Eficacia en el apoyo jurídico normativo: </t>
    </r>
    <r>
      <rPr>
        <sz val="10"/>
        <rFont val="Calibri"/>
        <family val="2"/>
      </rPr>
      <t>Número de  actos administrativos revisados y/o ajustados jurídicamente / Número de actos administrativos recibidos para aval OAJ</t>
    </r>
  </si>
  <si>
    <t>OAJ-AJ -2.2.</t>
  </si>
  <si>
    <t>Preparar los actos administrativos que resuelven recursos que  por competencia  corresponden al despacho del Ministro del Trabajo</t>
  </si>
  <si>
    <r>
      <rPr>
        <b/>
        <sz val="10"/>
        <rFont val="Calibri"/>
        <family val="2"/>
      </rPr>
      <t xml:space="preserve">Eficacia en el apoyo jurídico a las competencias del Ministro del Trabajo: </t>
    </r>
    <r>
      <rPr>
        <sz val="10"/>
        <rFont val="Calibri"/>
        <family val="2"/>
      </rPr>
      <t xml:space="preserve">Número de  actos administrativos elaborados / Número de actos administrativos recibidos por  la OAJ                       </t>
    </r>
  </si>
  <si>
    <t>OAJ-AJ -2.3.</t>
  </si>
  <si>
    <t>Revisar y consolidar los memoriales mediante los cuales se presenta la posición institucional frente a proyectos de ley, a partir de los conceptos técnicos emitidos</t>
  </si>
  <si>
    <r>
      <rPr>
        <b/>
        <sz val="10"/>
        <rFont val="Calibri"/>
        <family val="2"/>
      </rPr>
      <t>Eficiacia en la eleboración de pronunciamientos institucionales</t>
    </r>
    <r>
      <rPr>
        <sz val="10"/>
        <rFont val="Calibri"/>
        <family val="2"/>
      </rPr>
      <t>: Número de opiniones institucionales revisadas y/o preparadas/ Número de conceptos técnicos emitidos</t>
    </r>
  </si>
  <si>
    <t>OAJ-DT-1</t>
  </si>
  <si>
    <t>Ejercer la Defensa Técnica de los intereses del Ministerio del Trabajo en vía judicial y extrajudicial</t>
  </si>
  <si>
    <t>La Oficina Asesora Jurídica  ejerce la representación judicial y extrajudicial, ejerciendo la correspondiente defensa técnica de los intereses del Ministerio del Trabajo</t>
  </si>
  <si>
    <t>OAJ-DT-1.1.</t>
  </si>
  <si>
    <t>Ejercer la Defensa de los intereses del Ministerio del Trabajo en procesos Judiciales</t>
  </si>
  <si>
    <t>Jefe Oficina Asesora Coordinador Grupo Abogados Asesores OAJ</t>
  </si>
  <si>
    <r>
      <rPr>
        <b/>
        <sz val="10"/>
        <rFont val="Calibri"/>
        <family val="2"/>
      </rPr>
      <t xml:space="preserve">Eficiencia en la defensa técnica de la Entidad: </t>
    </r>
    <r>
      <rPr>
        <sz val="10"/>
        <rFont val="Calibri"/>
        <family val="2"/>
      </rPr>
      <t>Número de demandas, acciones y llamamientos contestadas en término  / Número de demanda, acciones y llamamientos  fijadas en lista y/o notificadas.</t>
    </r>
  </si>
  <si>
    <t>OAJ-DT-1.2.</t>
  </si>
  <si>
    <t>Ejercer la Defensa de los intereses del Ministerio del Trabajo frente a las acciones de Tutela</t>
  </si>
  <si>
    <r>
      <rPr>
        <b/>
        <sz val="10"/>
        <rFont val="Calibri"/>
        <family val="2"/>
      </rPr>
      <t xml:space="preserve">Eficiencia en la defensa técnica de la Entidad en vía de tutela: </t>
    </r>
    <r>
      <rPr>
        <sz val="10"/>
        <rFont val="Calibri"/>
        <family val="2"/>
      </rPr>
      <t>Número de acciones de tutela contestadas en término/ Número de acciones de tutela recibidas</t>
    </r>
  </si>
  <si>
    <t>OAJ-DT-1.3.</t>
  </si>
  <si>
    <t>Ejercer la Defensa de los intereses del Ministerio del Trabajo en actuaciones extrajudiciales y conciliaciones prejudiciales</t>
  </si>
  <si>
    <r>
      <rPr>
        <b/>
        <sz val="10"/>
        <rFont val="Calibri"/>
        <family val="2"/>
      </rPr>
      <t>Eficiencia en el trámite de las solicitudes de conciliación:</t>
    </r>
    <r>
      <rPr>
        <sz val="10"/>
        <rFont val="Calibri"/>
        <family val="2"/>
      </rPr>
      <t xml:space="preserve"> Número de diligencias de conciliación tramitadas oportunamente /Número de  solicitudes de conciliación radicadas</t>
    </r>
  </si>
  <si>
    <t>OAJ-DT-2</t>
  </si>
  <si>
    <t>Implementar las líneas de acción previstas tendientes al mejoramiento de  la Defensa Técnica de los intereses del Ministerio del Trabajo en vía judicial y extrajudicial</t>
  </si>
  <si>
    <t>La OAJ estableció específicamente en lo atinente a la defensa judicial cuatro líneas de acción tendientes al mejoramiento de  la Defensa Técnica de los intereses del Ministerio del Trabajo en vía judicial y extrajudicial.</t>
  </si>
  <si>
    <t xml:space="preserve">Se cumplió el 100% porque la ejecución de la actividad está prevista para el segundo semestre del año 2013. </t>
  </si>
  <si>
    <t>OAJ-DT-2.1.</t>
  </si>
  <si>
    <t>Ajustar la delegación para la atención de las acciones de tutela (Emisión de conceptos técnicos, respuesta, seguimiento, impugnación y cumplimiento de fallo)</t>
  </si>
  <si>
    <t xml:space="preserve">Jefe Oficina Asesora                        </t>
  </si>
  <si>
    <r>
      <t xml:space="preserve">Adopción de acto administrativo </t>
    </r>
    <r>
      <rPr>
        <b/>
        <i/>
        <sz val="10"/>
        <rFont val="Calibri"/>
        <family val="2"/>
      </rPr>
      <t xml:space="preserve">"Por medio del cual se establecen las directrices para la atención a las tutelas en el Ministerio del Trabajo"  </t>
    </r>
  </si>
  <si>
    <t>OAJ-CC-1</t>
  </si>
  <si>
    <t>Perseguir el recaudo de los créditos  a favor del Ministerio, provenientes de títulos ejecutivos  expedidos por el Ministerio del Trabajo</t>
  </si>
  <si>
    <t>Perseguir el recaudo de los créditos  a favor del Ministerio, provenientes de títulos ejecutivos  expedidos por el Ministerio del Trabajo, a través de la realización del cobro coactivo de las diferentes obligaciones</t>
  </si>
  <si>
    <t>OAJ-CC-1.1.</t>
  </si>
  <si>
    <t>Realizar el cobro coactivo de los créditos a favor del Ministerio provenientes de los títulos ejecutivos expedidos por el Ministerio del Trabajo</t>
  </si>
  <si>
    <t xml:space="preserve">Jefe Oficina Asesora   Abogados asesores OAJ                    </t>
  </si>
  <si>
    <r>
      <rPr>
        <b/>
        <sz val="10"/>
        <rFont val="Calibri"/>
        <family val="2"/>
      </rPr>
      <t xml:space="preserve">Rendimiento en la iniciación de cobros persuasivos: </t>
    </r>
    <r>
      <rPr>
        <sz val="10"/>
        <rFont val="Calibri"/>
        <family val="2"/>
      </rPr>
      <t xml:space="preserve">Numero de cobros persuasivos iniciados /Numero de actos administrativos recibidos por la OAJ debidamente ejecutoriados  y autenticados </t>
    </r>
  </si>
  <si>
    <r>
      <rPr>
        <b/>
        <sz val="10"/>
        <rFont val="Calibri"/>
        <family val="2"/>
      </rPr>
      <t xml:space="preserve">Eficiencia en la iniciación de cobros persuasivos: </t>
    </r>
    <r>
      <rPr>
        <sz val="10"/>
        <rFont val="Calibri"/>
        <family val="2"/>
      </rPr>
      <t xml:space="preserve">Número de cobros persuasivos tramitados dentro de término (15 días Calendario)/ Número de cobros persuasivos tramitados </t>
    </r>
  </si>
  <si>
    <r>
      <rPr>
        <b/>
        <sz val="10"/>
        <rFont val="Calibri"/>
        <family val="2"/>
      </rPr>
      <t>Eficacia en el cobro coactivo:</t>
    </r>
    <r>
      <rPr>
        <sz val="10"/>
        <rFont val="Calibri"/>
        <family val="2"/>
      </rPr>
      <t xml:space="preserve"> Número de mandamientos de pago proferidos / No. Sobre número de cobros persuasivos no exitosos</t>
    </r>
  </si>
  <si>
    <r>
      <rPr>
        <b/>
        <sz val="10"/>
        <rFont val="Calibri"/>
        <family val="2"/>
      </rPr>
      <t>Eficacia de la negociación en cobro coactivo</t>
    </r>
    <r>
      <rPr>
        <sz val="10"/>
        <rFont val="Calibri"/>
        <family val="2"/>
      </rPr>
      <t>: Número de facilidades de pago celebrados/Número de solicitudes de facilidades de pago radicados en la OAJ</t>
    </r>
  </si>
  <si>
    <r>
      <rPr>
        <b/>
        <sz val="10"/>
        <rFont val="Calibri"/>
        <family val="2"/>
      </rPr>
      <t xml:space="preserve">Eficacia en las garantías del cobro coactivo: </t>
    </r>
    <r>
      <rPr>
        <sz val="10"/>
        <rFont val="Calibri"/>
        <family val="2"/>
      </rPr>
      <t>Número de autos que ordenan medidas cautelares / Número de mandamientos de pago proferidos</t>
    </r>
  </si>
  <si>
    <t>OAJ-CC-2</t>
  </si>
  <si>
    <t>Implementar las líneas de acción previstas tendientes al incremento del recaudo de los dineros perseguidos mediante cobro coactivo</t>
  </si>
  <si>
    <t>La OAJ estableció específicamente en lo atinente a cobro coactivo dos lineas de acción con el objeto de mejorar los diferentes procedimientos tendientes a la organización de la cartera objeto de recaudo.</t>
  </si>
  <si>
    <t>Se logró cumplir con la meta prevista porque se venía adelantando dicha gestión desde el año 2012</t>
  </si>
  <si>
    <t>OAJ-CC-2.1.</t>
  </si>
  <si>
    <t>Depurar las obligaciones para determinar si ha operado  la prescripción, para así poder dar impulso o saneamiento contable de las mismas, según sea el caso.</t>
  </si>
  <si>
    <t xml:space="preserve">Jefe Oficina Asesora                       </t>
  </si>
  <si>
    <r>
      <rPr>
        <b/>
        <sz val="10"/>
        <rFont val="Calibri"/>
        <family val="2"/>
      </rPr>
      <t>Eficiencia en la depuración de la cartera</t>
    </r>
    <r>
      <rPr>
        <sz val="10"/>
        <rFont val="Calibri"/>
        <family val="2"/>
      </rPr>
      <t>: Número de obligaciones saneadas contablemente/ Número de créditos con pérdida de fuerza ejecutoria</t>
    </r>
  </si>
  <si>
    <t>OAJ-PE</t>
  </si>
  <si>
    <t>Fortalecer y estructurar la Oficina Asesora Jurídica, con el objeto de garantizar la oportunidad y eficacia en la atención de todas sus funciones.</t>
  </si>
  <si>
    <t>La OAJ estableció trece (13) lineas de acción con el objeto de mejorar los diferentes procedimientos tendientes a la organización de la cartera objeto de recaudo.</t>
  </si>
  <si>
    <t>OAJ-PE-1</t>
  </si>
  <si>
    <t>Tramitar el proyecto de resolución para adoptar el procedimiento para emisión de conceptos técnicos a Nivel Nacional para el desarrollo de las funciones de apoyo legislativo y el ejercicio adecuado de la defensa de los intereses del Ministerio.</t>
  </si>
  <si>
    <r>
      <t xml:space="preserve">Adopcion de acto administrativo </t>
    </r>
    <r>
      <rPr>
        <b/>
        <i/>
        <sz val="10"/>
        <rFont val="Calibri"/>
        <family val="2"/>
      </rPr>
      <t>"Por el cual se adopta el procedimiento para emisión de conceptos técnicos a Nivel Nacional para el desarrollo de las funciones de apoyo legislativo y el ejercicio adecuado de la defensa de los intereses del Ministerio".</t>
    </r>
  </si>
  <si>
    <t>OAJ-PE-2</t>
  </si>
  <si>
    <t>Elaboración de relatoría de fallos judiciales, políticas emitidas por el Comité de Conciliación y Repetición del Ministerio, Conceptos y compilación normativa.</t>
  </si>
  <si>
    <r>
      <rPr>
        <b/>
        <sz val="10"/>
        <rFont val="Calibri"/>
        <family val="2"/>
      </rPr>
      <t xml:space="preserve">Eficiencia en la elaboración de las relatorías de la OAJ: </t>
    </r>
    <r>
      <rPr>
        <sz val="10"/>
        <rFont val="Calibri"/>
        <family val="2"/>
      </rPr>
      <t>Número de fallos ejecutoriados, consultas de unificación, y/o normas incluidas en relatoría /Número de  fallos ejecutoriados, consultas de unificación, y/o normas, relacionados con las funciones del Ministerio.</t>
    </r>
  </si>
  <si>
    <t>OAJ-PE-3</t>
  </si>
  <si>
    <t>Fortalecer el grupo de atención a consultas, con la contratación de asesores externos para abarcar una producción que garantice la oportunidad en las respuestas a las peticiones, así como el apoyo administrativo y la persona encargada de hacer la correspondiente relatoría.</t>
  </si>
  <si>
    <t>Contratos suscritos de profesionales del derecho con el objeto de apoyar el grupo de atención a consultas, así los correpondientes contratos con el objeto de brindar apoyo administrativo en la labor antes mencionada.</t>
  </si>
  <si>
    <t>OAJ-PE-4</t>
  </si>
  <si>
    <t>Fortalecer el grupo de apoyo normativo con la contratación de asesores externos para abarcar una producción que garantice la oportunidad en las respuestas a las peticiones, así como el apoyo administrativo y la persona encargada de hacer la correspondiente relatoría.</t>
  </si>
  <si>
    <t>Contratos suscritos de profesionales del derecho con el objeto de apoyar el grupo de apoyo normativo, así los correpondientes contratos con el objeto de brindar apoyo administrativo en la labor antes mencionada.</t>
  </si>
  <si>
    <t>OAJ-PE-5</t>
  </si>
  <si>
    <t>Conformar el Grupo de Defensa Judicial, para la atención de los procesos judiciales, las conciliaciones, y las acciones constitucionales.</t>
  </si>
  <si>
    <r>
      <t xml:space="preserve">Adopcion de acto administrativo </t>
    </r>
    <r>
      <rPr>
        <b/>
        <i/>
        <sz val="10"/>
        <rFont val="Calibri"/>
        <family val="2"/>
      </rPr>
      <t>"por medio del cual se crea el grupo de atención a acciones constitucionales, procesos judiciales y administrativos, y conciliaciones del Ministerio del Trabajo".</t>
    </r>
  </si>
  <si>
    <t>OAJ-PE-6</t>
  </si>
  <si>
    <t xml:space="preserve">Fortalecer el grupo  de atención a las acciones constitucionales, procesos judiciales y administrativos, y conciliaciones,  con la contratación de asesores externos para garantizar la atención  oportuna de las novedades y con estándares altos de calidad, así como la contratación del apoyo administrativo y la persona encargada de hacer la relatoría de los fallos judiciales. </t>
  </si>
  <si>
    <t>Contratos suscritos de profesionales del derecho con el objeto de apoyar la representación judicial de la Entidad, así como los correpondientes contratos con el objeto de brindar apoyo administrativo en la labor antes mencionada.</t>
  </si>
  <si>
    <t>OAJ-PE-7</t>
  </si>
  <si>
    <t xml:space="preserve">Fortalecer el el área de cobro coactivo con el objeto de depurar la cartera objeto de reacudo, y aumentar la eficiencia en las labores adelantadas tendientes al incremento del recaudo de los créditos a favor del Ministerio del Trabajo. </t>
  </si>
  <si>
    <t>Contratos suscritos de profesionales del derecho con el objeto de apoyar las labores de cobro coactivo, así como los correpondientes contratos con el objeto de brindar apoyo administrativo en la labor antes mencionada.</t>
  </si>
  <si>
    <t>OAJ-PE-8</t>
  </si>
  <si>
    <t>Adquisición de sistema de  información jurídica  legal virtual</t>
  </si>
  <si>
    <t>Contratación de servicio de consulta virtual de normativa y jurisprudencia actualizada, con el objeto de apoyar la gestión jurídica que se adelanta en la Oficina Asesora Jurídica.</t>
  </si>
  <si>
    <t>31/11/2013</t>
  </si>
  <si>
    <t>31/06/2013</t>
  </si>
  <si>
    <t>A10T2</t>
  </si>
  <si>
    <t>A12T2</t>
  </si>
  <si>
    <t>A12T3</t>
  </si>
  <si>
    <t>A14T2</t>
  </si>
  <si>
    <t>A16</t>
  </si>
  <si>
    <t>A15T2</t>
  </si>
  <si>
    <t>situacion real</t>
  </si>
  <si>
    <t>Actualización y mantenimiento del sistema de información del Ministerio del trabajo a nivel nacional</t>
  </si>
  <si>
    <t xml:space="preserve">EL PROYECTO PRETENDE DE FORMA GENERAL ARTICULAR, ADMINISTRAR, MANTENER LA OPERACIÓN DE LOS SISTEMAS DE INFORMACIÓN DESARROLLADOS POR EL MINISTERIO, Y RENOVAR Y MANTENER LA PLATAFORMA TECNOLÓGICA DEL MINISTERIO, ACORDE CON LAS NECESIDADES TECNOLÓGICAS, DE COMUNICACIONES Y DE INFORMACIÓN QUE LE PERMITAN CUMPLIR CON LA FUNCIONES ENCOMENDADAS POR LA LEY. 1. PRESTAR DE FORMA ADECUADA LOS SERVICIOS DE TECNOLOGÍA DE INFORMACIÓN DE INFORMACIÓN DE ACUERDO CON LO PREVISTO EN EL PLAN ESTRATÉGICO DEL SISTEMA DE INFORMACIÓN Y EL PLAN DE CONTINGENCIA Y CONTINUIDAD DEL MINISTERIO. 2. HACER MÁS EFICAZ LA GESTIÓN DEL MINISTERIO Y MANTENERLO CONCORDANCIA CON LA POLÍTICA DE GOBIERNO EN LÍNEA, DE ATENCIÓN AL CIUDADANO Y DE ANTITRÁMITES. 3. FACILITAR LA INTEROPERABILIDAD CON LOS DIFERENTES ACTORES DEL SISTEMA DE TRABAJO Y CON SISTEMAS DE INFORMACIÓN DE OTRAS ENTIDADES. 4. PROVEER LAS HERRAMIENTAS TECNOLÓGICAS ADECUADAS AL MINISTERIO PARA EL ADECUADO DESEMPEÑO DE SUS FUNCIONES. 5. MANTENER ACTUALIZADA, DISPONIBLE Y CON CALIDAD LOS DATOS QUE PERMITAN LA TOMA DE DECISIONES, LA REGULACIÓN Y EL MONITOREO DEL SISTEMA DE TRABAJO. </t>
  </si>
  <si>
    <t>Diseñar, implementar y socializar el Sistema Integrado de información</t>
  </si>
  <si>
    <t xml:space="preserve">
Esta actividad sera desarrollada por un contratista externo mediante un unico proceso contractual</t>
  </si>
  <si>
    <t>No se inicia la actividad</t>
  </si>
  <si>
    <t>La actividad ya finalizo</t>
  </si>
  <si>
    <t>Esto se inicia con el proceso de selección</t>
  </si>
  <si>
    <t>Realizar el Levantamiento y Análisis detallado de Requerimientos Funcionales y No Funcionales</t>
  </si>
  <si>
    <t>OFICINA TIC</t>
  </si>
  <si>
    <t>Realizar el diseño general y Diseño detallado del sistema integrado de informacion del MinTrabajo</t>
  </si>
  <si>
    <t xml:space="preserve">Realizacion de la interventoria a la ejecucion del contrato </t>
  </si>
  <si>
    <t>Realizar la interventoria del Sistema Integrado de Información del MinTrabajo periodo 2013</t>
  </si>
  <si>
    <t>Implementar la nueva infraestructura de Hardware</t>
  </si>
  <si>
    <t>Adquisicion de infraestructura hardwre para el Ministerio del Trabajo, necesaria para el Sistema integrado de informacion</t>
  </si>
  <si>
    <t>Implementación de la nueva infraestructura de Hardware del Sistema Integrado de Información</t>
  </si>
  <si>
    <t>Asistencia técnica y capacitación</t>
  </si>
  <si>
    <t>Apoyo especializado al desarrollo del proyecto del Sistema Integrado de Información del MinTrabajo</t>
  </si>
  <si>
    <t>Se realizo la suscripcion del contrato y se dio inicio a las actividades del contrato. Soporte: aceptación de oferta del proceso No, IPMC MT 001 DE 2013. Contrato 159 de 2013</t>
  </si>
  <si>
    <t>31/04/2013</t>
  </si>
  <si>
    <t>Se dio inicio a las actividades mediante la suscripcion del Contrato 048 de 2013. Las memorandos en los cuales se envio el informe de actividades de cada mes son: Febrero - 38216 de 2013, y Marzo - 56365 de 2013</t>
  </si>
  <si>
    <t>Se dio inicio a las actividades mediante la suscripcion del Contrato 092 de 2013. Las memorandos en los cuales se envio el informe de actividades de cada mes son: Febrero - 51017 de 2013, y Marzo - 73647 de 2013</t>
  </si>
  <si>
    <t>DISEÑO DE INSTRUCCIONES SQL PARA CONSULTAS, REPORTES Y EXTRACCIÓN DE DATOS PARA MIGRACIÓN DE INFORMACIÓN DEL SISTEMA ACTUAL DE NÓMINA "HOMINIS" AL SIGEP-PEOPLENET MODELO GOBIERNO, A CARGO DE LA SUBDIRECCIÓN DE GESTIÓN DE TALENTO HUMANO.</t>
  </si>
  <si>
    <t>La supervision de este contrato la realiza la subdir de gestion del talento humano. 
Por aspectos de trámite administrativo el contrato fue legalizado el 15/04/2013</t>
  </si>
  <si>
    <t>Implementar la nueva infraestructura de software</t>
  </si>
  <si>
    <t>Adquisicion de infraestructura software para el Ministerio del Trabajo, necesaria para el Sistema integrado de informacion</t>
  </si>
  <si>
    <t>Implementación de la nueva infraestructura de Software del Sistema Integrado de Información</t>
  </si>
  <si>
    <t>Adquisiciones de Software Especializado  para las dependencias del MinTrabajo</t>
  </si>
  <si>
    <t>Adquisiciones de Software Especializado  para las dependencias del MinTrabajo diferentes a los desarrollados en el Sistema Integrado de Información</t>
  </si>
  <si>
    <t>Implementar la nueva infraestructura de redes y comunicaciones</t>
  </si>
  <si>
    <t>Adquisicion de infraestructura de redes y comunicaciones e para el Ministerio del Trabajo, necesaria para el Sistema integrado de informacion</t>
  </si>
  <si>
    <t>Implementación de la nueva infraestructura de Redes y comunicaciones del Sistema Integrado de Información</t>
  </si>
  <si>
    <t>Realizar asistencias técnicas que se requieran con ocasión del Sistema Integrado de Información</t>
  </si>
  <si>
    <t>Asistencia técnica y/o consultoría en TICs</t>
  </si>
  <si>
    <t>Apoyar las soluciones informaticas acorde a los lineamientos de la oficina de TIC que por prioridad no puedan ser desarrolladas dentro del Sistema Integrado de Informacion del Ministerio</t>
  </si>
  <si>
    <t>Implementar los modelos de seguridad de la informacion para el Ministerio del Trabajo como soporte al Sistema Integrado de Informacion</t>
  </si>
  <si>
    <t>A6T3</t>
  </si>
  <si>
    <t>A6T4</t>
  </si>
  <si>
    <t>DEPENDENCIA: Subdireccion Administrativa y Financiera</t>
  </si>
  <si>
    <t xml:space="preserve">( r) </t>
  </si>
  <si>
    <t>PROGRAMACION TRIMESTRAL ACTIVIDAD (indicar porcentaje para el periodo)</t>
  </si>
  <si>
    <t>PROGRAMACION TRIMESTRAL TAREA (indicar porcentaje para el periodo)</t>
  </si>
  <si>
    <t>Realizar el levantamiento de los inventarios de los documentos que conforman los fondos acumulados del ministerio</t>
  </si>
  <si>
    <t>Elaboración de los inventarios de los documentos y fondos acumulados del Ministerio en el Formato Unico de Inventario</t>
  </si>
  <si>
    <t>Identificar la documentación</t>
  </si>
  <si>
    <t>Diana Rocío Castiblanco</t>
  </si>
  <si>
    <t>Ingresar la Información</t>
  </si>
  <si>
    <t xml:space="preserve">Verificar  la información ingresada en los formatos de inventario </t>
  </si>
  <si>
    <t>Actualizar periodicamente los mismos</t>
  </si>
  <si>
    <t>Efectuar la aplicación de tablas de retencion documental en el ministerio</t>
  </si>
  <si>
    <t>Verificación de la correcta aplicación de las TRD al interior de todas las dependencias de Ministerio para la organización de los archivos</t>
  </si>
  <si>
    <t>Realizar la aprobación de las TRD por acto administrativo del Ministerio</t>
  </si>
  <si>
    <t>Efectuar la socialización a nivel del Ministerio de las TRD</t>
  </si>
  <si>
    <t>Realizar la capacitación en la aplicación de las TRD</t>
  </si>
  <si>
    <t>Hacer visitas de verificación de aplicación de las TRD en las diferentes dependencias</t>
  </si>
  <si>
    <t>Una vez se identifiquen documentos susceptibles de eliminación, se solicita el concepto al AGN y con base en estos, se procede a la eliminación de dichos archivos</t>
  </si>
  <si>
    <t>Realizar la identificación de la documentación</t>
  </si>
  <si>
    <t>Elaborar los Inventarios</t>
  </si>
  <si>
    <t>Enviar el oficio solicitando el concepto al AGN para su aplicación sobre la documentación identificada</t>
  </si>
  <si>
    <t>Realizar la elaboración de acta de eliminación y posterior destruccion de la documentacion</t>
  </si>
  <si>
    <t>Realizar capacitaciones virtuales sobre gestion documental</t>
  </si>
  <si>
    <t>Iniciar el ciclo de capacitaciones de manera virutal a las Direcciones Territoriales para la aplicación de las TRD y sobre el tema de Gestión Documental</t>
  </si>
  <si>
    <t>Enviar las TRD aprobadas a las Direcciones Territoriales</t>
  </si>
  <si>
    <t>Establecer cronograma a nivel nacional de la capacitación</t>
  </si>
  <si>
    <t>Revisar los canales de comunicación para realizar la capacitación</t>
  </si>
  <si>
    <t>Realizar la capacitación</t>
  </si>
  <si>
    <t>Recepcionar las encuestas e inquietudes sobre la actividad</t>
  </si>
  <si>
    <t>Implementar el software de correspondencia y gestion documental</t>
  </si>
  <si>
    <t>Con base en la compra que adelanta la Oficina de TIC para la adquisición del software de Gestión Documental y correspondencia se inicia su implementación desde el punto de vista de Administración Documental a nivel naciona</t>
  </si>
  <si>
    <t>Realizar el diagnóstico de la necesidad detectada</t>
  </si>
  <si>
    <t>Establecer las especifiaciones técnicas y realizar el envío de los estudios previos a la oficina de TIC</t>
  </si>
  <si>
    <t>Realizar la baja de bienes obsoletos e inservibles</t>
  </si>
  <si>
    <t xml:space="preserve">Sacar  de los inventarios los bienes obsoletos e inservibles </t>
  </si>
  <si>
    <t xml:space="preserve">Identificar los bienes a dar de baja </t>
  </si>
  <si>
    <t>Carlos Alberto Diaz</t>
  </si>
  <si>
    <t>Remitir información de las Direcciones Territoriales al Nivel Central</t>
  </si>
  <si>
    <t>Elaborar la Certificación de bajas</t>
  </si>
  <si>
    <t>Efectuar la Reunión del Comité de bajas</t>
  </si>
  <si>
    <t>A6T5</t>
  </si>
  <si>
    <t>Realizar la proyeccción del acto administrativo</t>
  </si>
  <si>
    <t>A6T6</t>
  </si>
  <si>
    <t>Ejecutar el acto administrativo para dar de baja a los bienes</t>
  </si>
  <si>
    <t>ADQUISICION, Y/O CONSTRUCCION, DOTACIÓN  Y MANTENIMIENTO DE LAS SEDES TERRITORIALES DEL MINISTERIO DE TRABAJO NACIONAL</t>
  </si>
  <si>
    <t>Mejorar las condiciones de infraestructra de las Direcciones Territoriales</t>
  </si>
  <si>
    <t>Realizar los estudios y diseños, adquirir y/o adecuación de predios para la construccion de las Direcciones Territoriales</t>
  </si>
  <si>
    <t>Realizar los estudios y diseños para adquirir y/o adecuar de predios para la construccion de las Direcciones Territoriales</t>
  </si>
  <si>
    <t>Realizar los estudios y diseños, para adquirir y/o adecuar de predios para la construccion de las Direcciones Territoriales</t>
  </si>
  <si>
    <t>ESTUDIOS REALIZADOS</t>
  </si>
  <si>
    <t>A7T2</t>
  </si>
  <si>
    <t xml:space="preserve">Presentar los informes de los respectivos estudios </t>
  </si>
  <si>
    <t>Adquisición y/o adecuación de predios , administración , interventoria, dotación, red, voz y datos</t>
  </si>
  <si>
    <t>Adquirir y/o adecuar predios y dotarlos de los bienes y servicios que requieran</t>
  </si>
  <si>
    <t>SEDES INTERVENIDAS</t>
  </si>
  <si>
    <t>Realizar la contratación de las obras e interventorias necesarias para el desarrollo de las mismas.</t>
  </si>
  <si>
    <t>Interconectar sedes de las Direcciones Territoriales con el fin de ponerles servicios de telefonía, aplicaciones y demás servicios.</t>
  </si>
  <si>
    <t>Edgar Mauricio Ayala A.</t>
  </si>
  <si>
    <t>A8T4</t>
  </si>
  <si>
    <t>Dotar a algunas direcciones territoriales de un sistema de cableado estructurado</t>
  </si>
  <si>
    <t>Seleccionar, adquirir e instalar de  mobiliario para DT</t>
  </si>
  <si>
    <t>MOBILIARIO ADQUIRIDO</t>
  </si>
  <si>
    <t>Instalar   mobiliario para DT</t>
  </si>
  <si>
    <t>Contratar expectos para apoyo, cubrir viaticos y desplazamientos necesarios para los proyectos</t>
  </si>
  <si>
    <t>Contratar personal de apoyo, cubrir viaticos y desplazamientos necesarios para los proyectos</t>
  </si>
  <si>
    <t>Elaborar estudios previos para las contrataciones que se requieran para el diseño y ejecución de las obras necesarias</t>
  </si>
  <si>
    <t xml:space="preserve">Estudios previos realizados </t>
  </si>
  <si>
    <t>Se han planeado y ejecutado los viajes para el desarrollo de los proyectos</t>
  </si>
  <si>
    <t>Realizar la planeación y ejecución de desplazamiento, gastos de viajes y comisiones necesarias para el proyecto</t>
  </si>
  <si>
    <t>DESPLAZAMIENTOS REALIZADOS</t>
  </si>
  <si>
    <t>ADQUISICION Y/O CONSTRUCCION, DOTACION Y MANTENIMIENTO DE LA SEDE CENTRAL DEL MINISTERIO  DEL TRABAJO NACIONAL</t>
  </si>
  <si>
    <t xml:space="preserve">Adquirir la sede del nivel cetral y adecuarla a las necesidades del Ministerio del Trabajo </t>
  </si>
  <si>
    <t>Adquirir los predios y/o construir y/o adecuar el imnueble para el funcionamiento de la sede central del Ministerio del Trabajo</t>
  </si>
  <si>
    <t>Efectuar la compra de los terrenos y/o  instalaciones para la construccion y/o adecuacion del inmueble con el fi n de dotarlo  del mobiliario y servicios para el fucionamiento de la sede del ministerio del trabajo</t>
  </si>
  <si>
    <t>Efectuar los estudios de obra necesarios para adquirir y/o construir, adecuar dotar la sede central del Ministerio del Trabajo.</t>
  </si>
  <si>
    <t>SEDE ADQUIRIDA</t>
  </si>
  <si>
    <t>Realizar la asistencia técnica y de apoyo para la elaboración de los respectivos estudios previos para las contrataciones que se requieran para el diseño y ejecución de las obras de la sede central del Ministerio del Trabajo</t>
  </si>
  <si>
    <t>Ejecutar el Plan de Gestión Ambiental a nivel central y territorial.</t>
  </si>
  <si>
    <t>A partir del diagnóstico realizado, se busca la implementación de la política y programas para mejorar la calidad ambiental de la institucion</t>
  </si>
  <si>
    <t>Presupuestar los recursos para el programa de gestión ambiental en el nivel central y las territoriales.</t>
  </si>
  <si>
    <t>Presupuesto establecido</t>
  </si>
  <si>
    <t>Responsables ambientales definidos</t>
  </si>
  <si>
    <t>Se envían constantemente Tips ambientales por el correo institucional</t>
  </si>
  <si>
    <t>Adelantar acciones de sensibilización y difusión de la Política Ambiental del MINISTERIO DEL TRABAJO, según directrices de la sede central y ajustes pertinentes según las características particulares de las Territoriales.</t>
  </si>
  <si>
    <t xml:space="preserve">Acciones sensibilización desarrolladas (correos, listados de asistencia) </t>
  </si>
  <si>
    <t>A12T4</t>
  </si>
  <si>
    <t>Actas de las reuniones de seguimiento</t>
  </si>
  <si>
    <t>A12T5</t>
  </si>
  <si>
    <t>Elaborar los Manuales de practicas ambientales</t>
  </si>
  <si>
    <t>Manuales aprobados y difundidos</t>
  </si>
  <si>
    <t xml:space="preserve">Prestar el servicio de mantenimiento preventivo y correctivo a la infraestructura computacional del ministerio a nivel regional </t>
  </si>
  <si>
    <t>Garantizar el funcionamiento de los equipos de computo, impresoras, escaneres, ups, equipos activos y de red que no esten en garantía, realizando las actividades de mantenimiento que estos requeiran.</t>
  </si>
  <si>
    <t>Se realizaron los mantenimientos requeridos.</t>
  </si>
  <si>
    <t>EQUIPOS EN OPERACIÓN NORMAL (por demanda)</t>
  </si>
  <si>
    <t>Implementar buenas prácticas en cumplimiento de la Política de eficiencia administrativa y cero papel</t>
  </si>
  <si>
    <t>Realizar la identificación,  racionalización, simplificación y automatización de trámites, proceso, procedimientos y servicios internos con el propósito de eliminar duplicadad de funciones y barreras que impidan la oportuna, eficiente y eficaz prestación del servicio en la gestión.</t>
  </si>
  <si>
    <t>Proyectar el documento para el manejo adecuado de los recursos cumpliendo la directiva presidencial 04</t>
  </si>
  <si>
    <t>Grupo de Administración Documental</t>
  </si>
  <si>
    <t>Programa definido</t>
  </si>
  <si>
    <t>Socializar las practicas para el uso adecuado del papel</t>
  </si>
  <si>
    <t>Evidencias de la socialización</t>
  </si>
  <si>
    <t>A14T3</t>
  </si>
  <si>
    <t>Realizar seguimiento a la implementación de las buenas prácticas</t>
  </si>
  <si>
    <t>Resultados del seguimiento</t>
  </si>
  <si>
    <t xml:space="preserve">Incorporar esquemas de gestión para la implementación de nuevas tecnologías </t>
  </si>
  <si>
    <t>Participar Crear el Comité para la implementación de nuevas tecnologias</t>
  </si>
  <si>
    <t>Actas del Comité</t>
  </si>
  <si>
    <t>Apoyar la elaboración de las Políticas</t>
  </si>
  <si>
    <t>Politicas definidas</t>
  </si>
  <si>
    <t>A15T3</t>
  </si>
  <si>
    <t>Apoyar la socialización de las políticas</t>
  </si>
  <si>
    <t>A15T4</t>
  </si>
  <si>
    <t>Apoyar a la realización del seguimiento a la implementación de las políticas</t>
  </si>
  <si>
    <t>Realizar la presentación de los informes financiaros a los entes de control</t>
  </si>
  <si>
    <t>Gestión Financiera</t>
  </si>
  <si>
    <t>Elaboración de informes financieros para terceros</t>
  </si>
  <si>
    <t>Se da cumplimiento a las normas tributarias y contables por cada periodo</t>
  </si>
  <si>
    <t>A16T1</t>
  </si>
  <si>
    <t>Exportar listados del SIIF del nivel consolidado</t>
  </si>
  <si>
    <t>Orlando Quemba</t>
  </si>
  <si>
    <t>A16T2</t>
  </si>
  <si>
    <t>Realizar la clasificación por su naturaleza de las cuentas contables de los estados financieros</t>
  </si>
  <si>
    <t>A16T3</t>
  </si>
  <si>
    <t>Efectuar el registro en la plataforma del CHIP</t>
  </si>
  <si>
    <t>A16T4</t>
  </si>
  <si>
    <t>Realizar el reporte a los entes de control</t>
  </si>
  <si>
    <t>A17</t>
  </si>
  <si>
    <t>Realizar el registro y análisis de las cuentas contables de los estados financieros.</t>
  </si>
  <si>
    <t>De acuerdo con la información registrada, se generan los resportes de auxiliares del SIIF</t>
  </si>
  <si>
    <t>A17T1</t>
  </si>
  <si>
    <t>Realizar la recepción de los documentos de los fondos, Direcciones Territoriales y Nivel Central</t>
  </si>
  <si>
    <t>A17T2</t>
  </si>
  <si>
    <t>Elaborar los comprobantes de contabilidad</t>
  </si>
  <si>
    <t>A18</t>
  </si>
  <si>
    <t>Efectuar la causación de las obligaciones para su pago en el SIIF, con soportes.</t>
  </si>
  <si>
    <t>Es la recepción y trámite de los diferentes pagos del Ministerio</t>
  </si>
  <si>
    <t>A18T1</t>
  </si>
  <si>
    <t>Verificar los documentos y realizar los descuentos tributarios y la generación de la obligación</t>
  </si>
  <si>
    <t>A19</t>
  </si>
  <si>
    <t>Realizar capacitaciones virtuales al personal de las direcciones territoriales</t>
  </si>
  <si>
    <t>Realizar las capacitaciones a las Direcciones Territoriales en lo relacionado con la parte contable, el sistema SIIF y la parte tributaria, manejo presupuestal e implementación el Plan de Adquisición de Bienes y Servicios 2013 y sus respectivos ajustes presupuestales, así como tesorería.</t>
  </si>
  <si>
    <t>A19T1</t>
  </si>
  <si>
    <t>Realizar las capacitaciones a las Direcciones Territoriales en lo relacionado con la parte contable, el sistema SIIF y la parte tributaria</t>
  </si>
  <si>
    <t>A19T2</t>
  </si>
  <si>
    <t>Realizar las capacitaciones a las Direcciones Territoriales en lo relacionado con tesorería.</t>
  </si>
  <si>
    <t>Eduardo Florez Herreño</t>
  </si>
  <si>
    <t>A19T3</t>
  </si>
  <si>
    <t>Brindar los instrumentos necesarios a los funcionarios de las Direcciones Territoriales para el óptimo manejo presupuestal y para la implementación el Plan de Adquisición de Bienes y Servicios 2013 y sus respectivos ajustes presupuestales</t>
  </si>
  <si>
    <t>Claudia Mendoza</t>
  </si>
  <si>
    <t>A20</t>
  </si>
  <si>
    <t>Realizar las consiliaciones de entradas y salidas de almacen</t>
  </si>
  <si>
    <t>Cotejar los informes mensuales de ingresos y salidas del almacén y el grupo de contabilidad</t>
  </si>
  <si>
    <t>A20T1</t>
  </si>
  <si>
    <t>Realizar la revisión de los ingresos y salidas</t>
  </si>
  <si>
    <t>A20T2</t>
  </si>
  <si>
    <t xml:space="preserve">Efectuar el Registro en el SIIF </t>
  </si>
  <si>
    <t>A21</t>
  </si>
  <si>
    <t>Implementar el software de plan de adquisición de bienes y servicios - nivel central y territoriales</t>
  </si>
  <si>
    <t>Implementación de un software que permita el manejo y seguimiento al cumplimiento del Plan de Adquisiciones de Bienes y Servicios del Nivel Central y Territoriales del 2013</t>
  </si>
  <si>
    <t>se consolidos el Plan de Adquisicion de Bienes y Servicios de Nivel central y Territorial del Ministerio del Trabajo y se publicó en la página del SECOP de acuerdo a la Normatividad</t>
  </si>
  <si>
    <t>A21T1</t>
  </si>
  <si>
    <t>Consolidar la informacion enviada por las dependencias y Direcciones Territoriales en excel</t>
  </si>
  <si>
    <t>A21T2</t>
  </si>
  <si>
    <t>Migrar la información al software de PABYS</t>
  </si>
  <si>
    <t>A21T3</t>
  </si>
  <si>
    <t>Capacitar y dar soporte a los responsables en cada una áreas para la actualización del PABYS</t>
  </si>
  <si>
    <t>A22</t>
  </si>
  <si>
    <t>Desarrollar acciones de control, seguimiento y trámite de vigencias futuras para reducir al mínimo la generación de reservas presupuestales</t>
  </si>
  <si>
    <t>Adelantar acciones de seguimiento y control para las vigencias futuras del Ministerio</t>
  </si>
  <si>
    <t>A22T1</t>
  </si>
  <si>
    <t xml:space="preserve">Realizar la elaboración de circular </t>
  </si>
  <si>
    <t>01/03/201</t>
  </si>
  <si>
    <t>A22T2</t>
  </si>
  <si>
    <t>realziar seguimiento y control al cumplimiento de la circular</t>
  </si>
  <si>
    <t>A23</t>
  </si>
  <si>
    <t>Realizar el seguimiento mensual a la ejecución presupuestal.</t>
  </si>
  <si>
    <t xml:space="preserve">Realizar control periódico a la ejecución presupuestal para el 2013 </t>
  </si>
  <si>
    <t>A23T1</t>
  </si>
  <si>
    <t>Generar informes mensuales y según demanda en el SIIF Nación</t>
  </si>
  <si>
    <t>A24</t>
  </si>
  <si>
    <t>Realizar un efectiva gestión presupuestal de pagos</t>
  </si>
  <si>
    <t>Corresponde a la gestión ultima en la cadena presupuestal.</t>
  </si>
  <si>
    <t>Se cumple de acuerdo a lo establecido por el Ministerio de Hacienda y reglamentado a través de una cadena presupuestal</t>
  </si>
  <si>
    <t>A24T1</t>
  </si>
  <si>
    <t>Dar Orden de Pago a todas las Obligaciones originadas en Contabilidad.</t>
  </si>
  <si>
    <t>PAGOS DE TESORERIA</t>
  </si>
  <si>
    <t>A25</t>
  </si>
  <si>
    <t>Tramitar las solicitudes de PAC</t>
  </si>
  <si>
    <t>El PAC esta sujeto al presupuesto asignado a cada entidad. Y su distribución corresponde a los pagos reales que se efectuaran en un periodo determinado.</t>
  </si>
  <si>
    <t>Se cumple de acuerdo a lo establecido por el Ministerio de Hacienda y la Dirección del Tesoro Nacional</t>
  </si>
  <si>
    <t>A25T1</t>
  </si>
  <si>
    <t>Recibir y tramitar las necesidades de PAC de cada una de las dependencias.</t>
  </si>
  <si>
    <t>INPACNUT</t>
  </si>
  <si>
    <t>IMPLEMENTACIÓN DE MECANISMOS PARA MEJORAR LA CALIDAD Y EFICIENCIA EN LA PRESTACIÓN DEL SERVICIO AL CIUDADANO EN EL MINISTERIO DEL TRABAJO A NIVEL NACIONAL.</t>
  </si>
  <si>
    <t>DISEÑAR Y/O ADOPTAR PROGRAMAS, HERRAMIENTAS O ESTRATEGIAS DE INTERVENCIÓN, QUE GARANTICEN LA PRESTACIÓN Y LA CREACIÓN DE UNA CULTURA DE SERVICIO AL CIUDADANO CON CALIDAD Y EXCELENCIA, EN DESARROLLO DE LOS OBJETIVOS MISIONALES DE LA ENTIDAD.</t>
  </si>
  <si>
    <t>A29</t>
  </si>
  <si>
    <t>Contratar la prestación de servicios requeridos para el proyecto</t>
  </si>
  <si>
    <t xml:space="preserve">Atención, orientación y direccionamiento de las solicitudes que presentan los ciudadanos en los diferentes canales de comunicación. </t>
  </si>
  <si>
    <t>Lanzamiento del programa COLabora</t>
  </si>
  <si>
    <t>A29T1</t>
  </si>
  <si>
    <t>Implementar el Sistema de Atención al Ciudadano que fortalezca los canales de atención tales como: presencial (grupos de atención al ciudadano), virtual (pag Web, chat, redes sociales y PQR), telefónica (call center, línea 018000) y escrito.</t>
  </si>
  <si>
    <t>Oscar Porras</t>
  </si>
  <si>
    <t>1. Definir el cronograma de implementación
2. Seguimiento al cumplimiento del cronograma</t>
  </si>
  <si>
    <t>Diseño e implementacion del sistema PQRSD</t>
  </si>
  <si>
    <t>A29T2</t>
  </si>
  <si>
    <t>Realizar la administración, seguimiento y control del Sistema de Información de atención al ciudadano y de apoyo a los procesos del Sistema Integrado de Gestión. (Entendiendo un sistema de información (SI) como un conjunto de elementos orientados al tratamiento y administración de datos e información, organizados y listos para su uso posterior, generados para cubrir una necesidad u objetivo. Personas,  Datos, Actividades o técnicas de trabajo, Recursos materiales en general (generalmente recursos informáticos y de comunicación, aunque no necesariamente)).</t>
  </si>
  <si>
    <t>1. Sistema de información implementado
2. Informes mensuales de seguimiento</t>
  </si>
  <si>
    <t>Se firma nuevo contrato N° 180 de contact center el 5 de abril de 2.013 por valor de $ 490 millones a 8 meses</t>
  </si>
  <si>
    <t>A29T3</t>
  </si>
  <si>
    <t>Continuar con la atención del servicio de atención del canal telefónico a través del Call Center..</t>
  </si>
  <si>
    <t>Call center en funcionamiento</t>
  </si>
  <si>
    <t>A30</t>
  </si>
  <si>
    <t>Diseño de la estrategia de comunicación del servicio de atención al ciudadano</t>
  </si>
  <si>
    <t>A30T1</t>
  </si>
  <si>
    <t>Diseñar e implementar estrategias de comunicación para socializar los canales de atención al ciudadano</t>
  </si>
  <si>
    <t>Estrategias y campañas implementadas.</t>
  </si>
  <si>
    <t>A31</t>
  </si>
  <si>
    <t>Realizar la medición de la satisfacción del ciudadano</t>
  </si>
  <si>
    <t>Permitir conocer la percepción del ciudadano sobre la atención recibida por los diferentes canales de comunicación.</t>
  </si>
  <si>
    <t>Se diseño y publico en el SIG el formato de evaluacion para atencion al ciudadano</t>
  </si>
  <si>
    <t>A31T1</t>
  </si>
  <si>
    <t>Rediseñar formato de encuesta de satisfacción al ciudadano para aplicar en los diferentes canales de atención.</t>
  </si>
  <si>
    <t>1. Encuasta diseñada
2. Resultados semestrales de la aplicación.</t>
  </si>
  <si>
    <t>A32</t>
  </si>
  <si>
    <t>Descongestionar las solicitudes y requerimientos elevados por los ciudadanos</t>
  </si>
  <si>
    <t>A32T1</t>
  </si>
  <si>
    <t>Continuar con la atención de todos los canales dispuestos por el Ministerio para atender los requerimientos de los ciudadanos</t>
  </si>
  <si>
    <t>01/0162013</t>
  </si>
  <si>
    <t>PROCEDIMIENTO FORMULACION Y SEGUIMIENTO A PLANES DE GESTION
FORMATO DE PROGRAMACION PLAN DE ACCION</t>
  </si>
  <si>
    <t>DEPENDENCIA: Despacho Ministro</t>
  </si>
  <si>
    <t>Código de la actividad</t>
  </si>
  <si>
    <t xml:space="preserve">Actividad </t>
  </si>
  <si>
    <t>ADECUACIÓN DE LA RUTA DE REPARACIÓN PARA EL ACCESO AL EMPLEO RURAL Y URBANO DE LAS VICTIMAS DEL CONFLICTO ARMADO A NIVEL NACIONAL</t>
  </si>
  <si>
    <t>Grupo Equidad Laboral - Despacho del Ministro</t>
  </si>
  <si>
    <t>Focalizar, identificar y capacitar a los niños, niñas y adolescentes desvinculados y a los niños, niñas y adolescentes víctimas del conflicto armado en riesgo de ser reclutados por grupos armados ilegales</t>
  </si>
  <si>
    <t>Oficina Asesora de Comunicaciones</t>
  </si>
  <si>
    <t xml:space="preserve">Grupo Equidad Laboral - Despacho del Ministro </t>
  </si>
  <si>
    <t>Grupo Equidad Laboral (despacho Ministro) - contratación directa</t>
  </si>
  <si>
    <t>TOTAL</t>
  </si>
  <si>
    <t>se cuentan con 15 inventarios de los documentos que se encuentran en el bodega del Ministerio de Salud de la Calle 32.</t>
  </si>
  <si>
    <t>se cambio la reglamentación respectiva y se presenta la necesidad de hacer ajustes a la TRD para su implementacion.
Se realizó el Primer Comite Institucional de Desarrollo Administrativo en el mes de Julio. En el cual se aprueban las tablas.</t>
  </si>
  <si>
    <t>}</t>
  </si>
  <si>
    <t>Aplicar los conceptos de AGN para eliminación de documentos</t>
  </si>
  <si>
    <t xml:space="preserve">se envio la temática de la capacitación. En espera del convenio que permita realizar las capacitaciones.
El convenio para las capacitaciones virtuales, se firmo el 4 de Julio y no se ha iniciado la ejecución del convenio </t>
  </si>
  <si>
    <t>Se reformula la actividad debido a que el diagnóstico ya se encuentra realizado desde el año pasado por tal razón ya la responsabilidad de la activida pasaría a la oficina TIC.
La oficina de las TIC, mediante correo electrónico informó que la decisión de incluir la adquisición del software en toda la plataforma del Ministerio del trabajo programada para el 2014 por tal motivo la acción se da por conclida</t>
  </si>
  <si>
    <t>Los bienes se identificaron a 31 de diciembre de 2012. nivel central aún no existen bienes con necesidades de bajas.
De acuerdo a la información enviada por las territoriales se está realizando el análisis y clasificación de los bienes de acuerdo a su estado.</t>
  </si>
  <si>
    <t>Carlos Alberto Diaz - katherin Beltran Salazar</t>
  </si>
  <si>
    <t>La información se recibío hasta Febrero de 2013 y a pesar de esto una dirección territorial quedó pendiente.
Ya todas las direcciones territoriales remitieron la información por tal motivo esta actividad queda culmida y se da paso a la siguiente.</t>
  </si>
  <si>
    <t xml:space="preserve">Se encuentra en proceso de adjudicación las sedes de Antioquía y Bogotá.
Cundinamarca, bolivar y cesar se encuentran en la etapa avaluos. De los predios seleccionados. 
</t>
  </si>
  <si>
    <t>Se encuentra en proceso de adjudicación las sedes de Antioquía y Bogotá.
Cundinamarca, bolivar y cesar se encuentran en la etapa avaluos. De los predios seleccionados.</t>
  </si>
  <si>
    <t>Cundinamarca en proceso de Promesa de Compraventa.</t>
  </si>
  <si>
    <t>Se encuentran adjudicadas Antioquía Contrato 220  Interventoría CMA 221 a  y Bogotá contrato 229 Interventoría ya fue asignado se encuentra en firma de las partes.</t>
  </si>
  <si>
    <t xml:space="preserve">Se encuentra en proceso de adjudicación las sedes de Antioquía y Bogotá.
Cundinamarca, bolivar y cesar se encuentran en la etapa avaluos. De los predios seleccionados. </t>
  </si>
  <si>
    <t xml:space="preserve">Se encuentran en etapa de revisión los estudios previos de Realizar los estudios de suelos, diagnóstico estructural, análisis de vulnerabilidad sísmica, patologías, diseño del reforzamiento estructural de la obra existente y la pendiente de ejecución </t>
  </si>
  <si>
    <t>Se presupuestaron los recursos ante planeación. Acción cumplida</t>
  </si>
  <si>
    <t xml:space="preserve">Se establecío contacto con la Secretaria Distrital de Ambiente y se decidió  no acogernos a la resolución 6416 de 2011 de la secretaría Distrital de Ambiente y crear un Plan de Gestión Ambiental propio realizando los ajustes propuestos por la firma consultora JAHV Mc Gregor al documento borradar que tenemos. Razón por la cual solicitamos reformular el nonbre de PIGA por PGA. </t>
  </si>
  <si>
    <t>Implementación paulatina de la política ambiental y de las estrategias para la implementación del PIGA 2013, según directrices de la sede central para El ministerio.</t>
  </si>
  <si>
    <t>realizar video institucional ambiental para socializar a nivel nacional</t>
  </si>
  <si>
    <r>
      <t xml:space="preserve">Reprogramado y reformulado.
Se averiguó que de acuerdo a la norma estas actividades no corresponden al Grupo de Gestión Documental, si no al lider que delegue la Alta dirección para el desarrollo de esta directiva presidencial. </t>
    </r>
    <r>
      <rPr>
        <b/>
        <sz val="12"/>
        <rFont val="Arial"/>
        <family val="2"/>
      </rPr>
      <t>Por lo cual se solicita eliminar estas acciones</t>
    </r>
  </si>
  <si>
    <t>Se adelantaron las primeras pruebas al software de PABYS</t>
  </si>
  <si>
    <t>Está sujeto a la implementación total del aplicativo.</t>
  </si>
  <si>
    <t>Se realizan los informes de ejecución presupuestal mensualmente.</t>
  </si>
  <si>
    <t>En el segundo semestre se desarrollara el plan de capacitación para socializar el programa Colabora a traves de un convenio interadministrativo.
En el Segundo Trimestre se firmó el convenio y está en Proceso de Implementación</t>
  </si>
  <si>
    <t>Apoyar a la Oficina asesora Jurídica en Descongestionar las solicitudes y requerimientos elevados por la ciudadanía</t>
  </si>
  <si>
    <t>Se dio traslado de los recursos a la Oficina Asesora Jurídica</t>
  </si>
  <si>
    <t>Informes mensuales de seguimiento al avance en la descongestión de consultas de los ciudadanos.</t>
  </si>
  <si>
    <t>A33</t>
  </si>
  <si>
    <t>Apoyar el traslado logístico, arrendar y adecuar temporalmente las sitios para continuar con la prestación del servicio mientras se interviene la SEDE</t>
  </si>
  <si>
    <t>Tomar en arriendo y efectuar el traslado de las Direcciones Territoriales a las sedes que se tomen temporalmente arriendo con el fin de garantizar la continuidad en la presción del servicio mientras se interviene la sede final</t>
  </si>
  <si>
    <t>A33T1</t>
  </si>
  <si>
    <t>Arrendar temporalmente las instalaciones y efectuar las adecuaciones de las mismas, para el funcionamiento de las Direcciones Territoriales a intervenir</t>
  </si>
  <si>
    <t>SEDES ARRENDADAS</t>
  </si>
  <si>
    <t>A33T2</t>
  </si>
  <si>
    <t>Apoyar  logisticamente el traslado de las Direcciones Terriales</t>
  </si>
  <si>
    <t>SEDES TRASLADADAS</t>
  </si>
  <si>
    <t>A34</t>
  </si>
  <si>
    <t>Efectuar las adecuaciones y/o el mantenimiento del inmueble y/o equipos en las sedes que por urgencia requieren de su apoyo mientras se efectua la intervensión</t>
  </si>
  <si>
    <t>A34T1</t>
  </si>
  <si>
    <t>TERRITORIALES APOYADAS</t>
  </si>
  <si>
    <t>DEPENDENCIA: Oficina de Tecnologías de la Información y la Comunicación</t>
  </si>
  <si>
    <t>Tarea específica</t>
    <phoneticPr fontId="4" type="noConversion"/>
  </si>
  <si>
    <t>%</t>
  </si>
  <si>
    <t>Porcentaje del sistema de informacion implementado
(35%)</t>
  </si>
  <si>
    <t>porcentaje de avance del proyecto
(35%)</t>
  </si>
  <si>
    <t>Numero de Equipos Adquiridos
(20)</t>
  </si>
  <si>
    <r>
      <t xml:space="preserve">REALIZAR LA  </t>
    </r>
    <r>
      <rPr>
        <sz val="10"/>
        <color indexed="8"/>
        <rFont val="Arial Narrow"/>
        <family val="2"/>
      </rPr>
      <t>ARQUITECTURA EMPRESARIAL REQUERIDAS PARA LA ELABORACIÓN DE LOS ESTUDIOS PREVIOS DEL PROYECTO DEL SISTEMA INTEGRADO DE INFORMACIÓN DEL MINTRABAJO</t>
    </r>
  </si>
  <si>
    <t>Asistencias tecnicas contratadas  (1)</t>
  </si>
  <si>
    <t>Realizar el análisis de los requerimientos, la estructuración e implementación de la arquitectura de software aplicable a los subsistemas que se identifiquen dentro del Sistema Integrado de Información del Ministerio del Trabajo</t>
  </si>
  <si>
    <t>Asistencias tecnicas contratadas (1)</t>
  </si>
  <si>
    <t>Apoyar juridicamente el desarrollo del proceso de selección de contratista que ejecutará el proyecto denominado Actualización y Mantenimiento del Sistema de Información para el Ministerio del Trabajo a nivel nacional y del interventor de este contrato, en las fases precontractual, contractual y poscontractual, así como en el análisis de viabilidad legal de la suscripción de acuerdos y/o convenios en que la dependencia sea parte y respecto de los actos administrativos que se requieran con ocasión al Sistema Integrado de Información del Ministerio del Trabajo.</t>
  </si>
  <si>
    <t>DISEÑAR LAS INSTRUCCIONES SQL PARA CONSULTAS, REPORTES Y EXTRACCIÓN DE DATOS PARA MIGRACIÓN DE INFORMACIÓN DEL SISTEMA ACTUAL DE NÓMINA "HOMINIS" AL SIGEP-PEOPLENET MODELO GOBIERNO, A CARGO DE LA SUBDIRECCIÓN DE GESTIÓN DE TALENTO HUMANO.</t>
  </si>
  <si>
    <t>numero de licencias adquiridas (4)</t>
  </si>
  <si>
    <t>Numero de Herramientas software adquiridas
(3)</t>
  </si>
  <si>
    <t>numero de componentes implementados (1)</t>
  </si>
  <si>
    <t>numero de asistencias tecnicas contratadas (2)</t>
  </si>
  <si>
    <t>numero de asistencias tecnicas contratadas (1)</t>
  </si>
  <si>
    <t>La supervision de este contrato la realiza el grupo de presupuesto   • reinta y dos por ciento (32%) de avance de ejecución en tiempo y veinte por ciento (20%) de avance en el desarrollo del software y ejecución de obligaciones, de acuerdo a lo contratado.</t>
  </si>
  <si>
    <t>IMPLEMENTAR NUEVAS FUNCIONALIDADES EN EL SISTEMA DEL PLAN DE ADQUISICIONES DE BIENES Y SERVICIOS DEL MINISTERIO DEL TRABAJO – FASE 2</t>
  </si>
  <si>
    <t xml:space="preserve"> analizar,  elaborar y sustentar las respuestas a las observaciones presentadas por los interesados y proponentes en el curso del proceso licitatorio para el sistema integrado de informacion</t>
  </si>
  <si>
    <t xml:space="preserve">numero de asistencias tecnicas contratadas (1) </t>
  </si>
  <si>
    <t>No se alcanzó a cumplir la meta toda vez que los contratos de prestación de servicios para atención a consultas finalizaron en el mes de mayo, por lo que la producción se vió reducida durante 30 días</t>
  </si>
  <si>
    <t xml:space="preserve">Se cumplió efectivamente la meta propuesta. </t>
  </si>
  <si>
    <t>No se cumple con la meta en razón de la notificación tardía de algunos procesos, teniendo en cuenta que el reporte realizado por las  territoriales no es oportuno, o es incompleto, de igual manera por algún envio tardío de procesos o novedades por parte del Ministerio de Salud y Protección Social.  De otro lado en ocasiones se han presentando vencimientos por el retraso en el envío de algunos apoyos técnicos y en general por la cargas que no permite que los abogados puedan hacer un seguimiento a todos los procesos a Nivel Nacional.</t>
  </si>
  <si>
    <t>No se cumplieron las metas propuestas, por cuanto el funcionario ejecutor , disfrutó de su periodo de vacaciones, lo cual repercutió en que no se firmaran mucho de los autos requeridos para el efecto.</t>
  </si>
  <si>
    <t>No se cumplió con la actividad prevista, toda vez que los estudios previos enviados por la Subdirección Administrativa y Financiera no cumplieron con la normativa contractual y se hizo necesario efectuar algunos ajustes. Así las cosas y pese a que no se suscribió formalmente el contrato, sí  se realizó un avance en cuanto a la determinación de la modalidad contratual a emplear para contratar dicho servicio, así como la verificación de los derechos de exclusividad de los posibles contratistas, lo cual permitirá que en el tercer trimestre se completa la gestión correspondiente, y de la misma manera se garantice que el Ministerio no incurra en ninguna gestión irregular</t>
  </si>
  <si>
    <t>Código de la actividad</t>
    <phoneticPr fontId="3" type="noConversion"/>
  </si>
  <si>
    <t xml:space="preserve">Actividad </t>
    <phoneticPr fontId="3" type="noConversion"/>
  </si>
  <si>
    <t>FECHA</t>
    <phoneticPr fontId="3" type="noConversion"/>
  </si>
  <si>
    <t>Tarea específica</t>
    <phoneticPr fontId="3" type="noConversion"/>
  </si>
  <si>
    <t>Costo de la tarea</t>
    <phoneticPr fontId="3" type="noConversion"/>
  </si>
  <si>
    <t>OBSERVACIONES                                           2o TRIMESTRE</t>
  </si>
  <si>
    <r>
      <t xml:space="preserve">Se efectuaron los siguientes informes: 
</t>
    </r>
    <r>
      <rPr>
        <b/>
        <sz val="11"/>
        <rFont val="Calibri"/>
        <family val="2"/>
      </rPr>
      <t>1.</t>
    </r>
    <r>
      <rPr>
        <sz val="11"/>
        <rFont val="Calibri"/>
        <family val="2"/>
      </rPr>
      <t xml:space="preserve"> Plan de Mejoramiento 2012, suscrito con la CGR.-                                                                                          Fondos
</t>
    </r>
    <r>
      <rPr>
        <b/>
        <sz val="11"/>
        <rFont val="Calibri"/>
        <family val="2"/>
      </rPr>
      <t xml:space="preserve">2. </t>
    </r>
    <r>
      <rPr>
        <sz val="11"/>
        <rFont val="Calibri"/>
        <family val="2"/>
      </rPr>
      <t xml:space="preserve">Informe hallazgos detectados -programa presidencial de modernización,eficiencia, transparencia y lucha contra la Corrupción
</t>
    </r>
    <r>
      <rPr>
        <b/>
        <sz val="11"/>
        <rFont val="Calibri"/>
        <family val="2"/>
      </rPr>
      <t>3.</t>
    </r>
    <r>
      <rPr>
        <sz val="11"/>
        <rFont val="Calibri"/>
        <family val="2"/>
      </rPr>
      <t xml:space="preserve">Seguimiento al cumplimiento Directiva Presidencial 08 de 2003, relacionada con el Plan de Mejoramiento suscrito con la CGR.
</t>
    </r>
    <r>
      <rPr>
        <b/>
        <sz val="11"/>
        <rFont val="Calibri"/>
        <family val="2"/>
      </rPr>
      <t>4.</t>
    </r>
    <r>
      <rPr>
        <sz val="11"/>
        <rFont val="Calibri"/>
        <family val="2"/>
      </rPr>
      <t xml:space="preserve"> Informe cuatrimestral del estado del Control interno del Ministerio del Trabajo -publicado en página WEB.
</t>
    </r>
    <r>
      <rPr>
        <b/>
        <sz val="11"/>
        <rFont val="Calibri"/>
        <family val="2"/>
      </rPr>
      <t>5.</t>
    </r>
    <r>
      <rPr>
        <sz val="11"/>
        <rFont val="Calibri"/>
        <family val="2"/>
      </rPr>
      <t xml:space="preserve"> Evaluación al Sistema de Información y Gestión de Empleo Público- SIGEP.                                                                                                                                                                                                                        
</t>
    </r>
    <r>
      <rPr>
        <b/>
        <sz val="11"/>
        <rFont val="Calibri"/>
        <family val="2"/>
      </rPr>
      <t>6.</t>
    </r>
    <r>
      <rPr>
        <sz val="11"/>
        <rFont val="Calibri"/>
        <family val="2"/>
      </rPr>
      <t xml:space="preserve">Seguimiento al Plan de Acción primer trimestre 2013
</t>
    </r>
    <r>
      <rPr>
        <b/>
        <sz val="11"/>
        <rFont val="Calibri"/>
        <family val="2"/>
      </rPr>
      <t>7.</t>
    </r>
    <r>
      <rPr>
        <sz val="11"/>
        <rFont val="Calibri"/>
        <family val="2"/>
      </rPr>
      <t xml:space="preserve">Seguimiento al cumplimiento Circular conjunta No 100-01 de Abril 24 de 2013 </t>
    </r>
    <r>
      <rPr>
        <b/>
        <sz val="11"/>
        <rFont val="Calibri"/>
        <family val="2"/>
      </rPr>
      <t xml:space="preserve">DAFP-ESAP </t>
    </r>
    <r>
      <rPr>
        <sz val="11"/>
        <rFont val="Calibri"/>
        <family val="2"/>
      </rPr>
      <t xml:space="preserve">encuesta virtual Plan Nacional de Formación y Capacitación de servidores públicos.  
</t>
    </r>
    <r>
      <rPr>
        <b/>
        <sz val="11"/>
        <rFont val="Calibri"/>
        <family val="2"/>
      </rPr>
      <t>8.</t>
    </r>
    <r>
      <rPr>
        <sz val="11"/>
        <rFont val="Calibri"/>
        <family val="2"/>
      </rPr>
      <t xml:space="preserve"> Seguimiento Subcomités </t>
    </r>
    <r>
      <rPr>
        <b/>
        <sz val="11"/>
        <rFont val="Calibri"/>
        <family val="2"/>
      </rPr>
      <t>SIG</t>
    </r>
    <r>
      <rPr>
        <sz val="11"/>
        <rFont val="Calibri"/>
        <family val="2"/>
      </rPr>
      <t xml:space="preserve"> a D.Territoriales                        
</t>
    </r>
    <r>
      <rPr>
        <b/>
        <sz val="11"/>
        <rFont val="Calibri"/>
        <family val="2"/>
      </rPr>
      <t>9.</t>
    </r>
    <r>
      <rPr>
        <sz val="11"/>
        <rFont val="Calibri"/>
        <family val="2"/>
      </rPr>
      <t xml:space="preserve"> Boletin Autocontrol- OCI. a mayo de 2013.                                                                                                                                                                                                                                                                                                                                                                                                                                                                                                                                                                </t>
    </r>
  </si>
  <si>
    <r>
      <t xml:space="preserve">Participación en: </t>
    </r>
    <r>
      <rPr>
        <sz val="11"/>
        <rFont val="Calibri"/>
        <family val="2"/>
      </rPr>
      <t xml:space="preserve"> </t>
    </r>
    <r>
      <rPr>
        <b/>
        <sz val="11"/>
        <rFont val="Calibri"/>
        <family val="2"/>
      </rPr>
      <t>1</t>
    </r>
    <r>
      <rPr>
        <sz val="11"/>
        <rFont val="Calibri"/>
        <family val="2"/>
      </rPr>
      <t xml:space="preserve"> Comité Contable, </t>
    </r>
    <r>
      <rPr>
        <b/>
        <sz val="11"/>
        <rFont val="Calibri"/>
        <family val="2"/>
      </rPr>
      <t>4</t>
    </r>
    <r>
      <rPr>
        <sz val="11"/>
        <rFont val="Calibri"/>
        <family val="2"/>
      </rPr>
      <t xml:space="preserve"> Comités de Conciliación,  </t>
    </r>
    <r>
      <rPr>
        <b/>
        <sz val="11"/>
        <rFont val="Calibri"/>
        <family val="2"/>
      </rPr>
      <t>13</t>
    </r>
    <r>
      <rPr>
        <sz val="11"/>
        <rFont val="Calibri"/>
        <family val="2"/>
      </rPr>
      <t xml:space="preserve"> Comités de Contratación y </t>
    </r>
    <r>
      <rPr>
        <b/>
        <sz val="11"/>
        <rFont val="Calibri"/>
        <family val="2"/>
      </rPr>
      <t>2</t>
    </r>
    <r>
      <rPr>
        <sz val="11"/>
        <rFont val="Calibri"/>
        <family val="2"/>
      </rPr>
      <t xml:space="preserve"> Comité de Gestión Documental.</t>
    </r>
  </si>
  <si>
    <t xml:space="preserve">Actividad </t>
    <phoneticPr fontId="0" type="noConversion"/>
  </si>
  <si>
    <t xml:space="preserve">PONDERACION </t>
  </si>
  <si>
    <t>Ejercer el liderazgo sobre las instancias de coordianción del sistema general de riesgos laborales</t>
  </si>
  <si>
    <t xml:space="preserve">Se realizaron las sesiones 69 a 71, los días 8 y 22 de abril y 11 de junio: Se atendieron los siguientes temas: 
1. Aportes y observaciones al proyecto de Decreto por el cual se reglamenta la integración, administración, funcionamiento, honorarios, los requisitos y procedimientos para la emisión de dictámenes de las Juntas de Calificación de Invalidez y se dictan otras disposiciones.
2. Información de líneas de proyectos de inversión del presupuesto 2013 del Fondo de Riesgos Laborales.
3. Concepto previo del Consejo Nacional de Riesgos Laborales sobre el límite de gastos de administración de las Administradoras de Riesgos Laborales.
4. Concepto previo del Consejo Nacional de Riesgos Laborales sobre la propuesta de Tabla de Enfermedad Laboral.
5. Observaciones a la propuesta de Estándares Mínimos en el Sistema General de Riesgos Laborales.
</t>
  </si>
  <si>
    <t>Se sometió a consideración del Señor Viceministro de Relaciones Laborales la matriz de postulados por los diferentes actores del Sistema General de Riesgos Laborales y se procedió a solicitar los documentos de identificación y antecedentes fiscales y disciplinarios  correspondientes para proyectar el acto administrativo.  Las reuniones programadas en el 2° trimestre se realizarán durante el tercero y cuarto trimestre.</t>
  </si>
  <si>
    <t>Participar ejerciendo el liderazgo en los comites nacionales del Sistema de Seguridad y salud en el trabajo</t>
  </si>
  <si>
    <t>(10) Actas  del Comité Nal del Sistema de Seguridad y  Salud en el Trabajo</t>
  </si>
  <si>
    <t xml:space="preserve">Se realizaron reuniones de la Comisión Nacional de Seguridad y Salud en el Trabajo del Sector de Telecomunicaciones, los días 24 de abril y 25 de mayo; el 14 de junio se realizó la reunión de la Comisión del Nacional de Seguridad y Salud en el Trabajo del Sector Salud.  Asi mismo se realizaron reuniones de las Comision Nacional de Seguridad y Salud en el Trabajo del sector adbesto y onstrucción en las siguientes fechas:  15 de abril, 30 de mayo y 27 de junio.
</t>
  </si>
  <si>
    <t>A través de correo electrónico se enviaron a los Directores Territoriales  las comunicaciones reiterando el cumplimiento del envío de la copia del Plan de Trabajo 2013 y copia de las Resoluciones de conformación de los Comités a las que faltan por hacerlo,  mediante oficio 52397 del 21 de mar-2013 de la Directora de Riesgos Laborales. Todavía faltan algunas territoriales por enviar los documentos.</t>
  </si>
  <si>
    <t xml:space="preserve">Fue publicado en la página web del Ministerio del Trabajo el proyecto del decreto del  Manual Único para la Calificación de la Pérdida de la Capacidad Laboral y Ocupacional , y en junio el proyecto de decreto  por el cual se adoptan los Sistemas de Gestión en Seguridad y Salud en el Trabajo.
En el mismo mes, la Dirección participó , en mesas de trabajo en la Oficina Jurídica de la Presidencia de la República con el fin de realizar los últimos ajustes al proyecto de decreto por el cual se reglamenta la integración, administración, funcionamiento, honorarios, los requisitos y procedimientos para la emisión de dictámenes de las Juntas de Calificación de Invalidez y se dictan otras disposiciones. El decreto fue expedido con el número 1352, el 26 de junio de 2013.
También ,  la Dirección participó , en la revisión y ajustes al proyecto de decreto por el cual se reglamenta el parágrafo 5° del artículo 11 de la Ley 1562 de 2012 y se dictan otras disposiciones, referido a los intermediarios de seguros. El proyecto de Decreto se encuentra para firma del señor Presidente de la República.  </t>
  </si>
  <si>
    <t xml:space="preserve">El Convenio de Cooperación con Organismo Internacional con la Organización Iberoamericana de Seguridad Social – OISS, para la realización de la II Encuesta Nacional de Condiciones de Salud y de Trabajo en Colombia, se firmó el 15 de mayo de 2013, con el número No. 212. </t>
  </si>
  <si>
    <t>Realizar encuesta nacional de condiciones de salud y trabajo en el sistema nacional de riesgos laborales</t>
  </si>
  <si>
    <t>Meta para el segundo semestre de 2013.</t>
  </si>
  <si>
    <t xml:space="preserve">
Se ha logrado el 50% de ejecución  del contrato  241 de 2012.  A 30 de junio de 2013 se está desarrollando la prueba piloto en  Barranquilla, Bucaramanga, y Cali
</t>
  </si>
  <si>
    <t xml:space="preserve">
A 30 de junio se presentan los siguientes resultados:
- Docentes capacitados: 1.000 
- Estudiantes con acceso a la plataforma virtual y calificación pendiente: 3.758
- Estudiantes aprobados: 8.716
</t>
  </si>
  <si>
    <t>Revisión y ajuste metodológico de los proyectos de reglamentos técnicos de Calderas, EPPS, Espacios confinados, soldura oxiacetilénica y las propuestasd de decreto de minería a cielo abierto y socabón .  Ejecución del 80%.</t>
  </si>
  <si>
    <t>Meta para el cuarto trimestre de 2013.</t>
  </si>
  <si>
    <t>Se presentaron informes de estudio técnico de los gastos de administración de las ARL.  Publicación de la información de los principales indicadores del Sistema de Riesgos Laborales de los años 2011 y 2012</t>
  </si>
  <si>
    <t>Adelantar estudios, campañas y acciones de educacion, prevencion e investigacion de accidentes de trabajo y enfermedades laborales en la poblacion vulnerables del territorio nacional</t>
  </si>
  <si>
    <t xml:space="preserve">Firma del del  contrato No. 189 del 2013 de vunerables del depto del Valle con INTENALCO.  Población vulnerable de Pereira en trámite         </t>
  </si>
  <si>
    <t>Realizar el fortalecimiento del autocuidado de la población vulnerable trabajadores informales vendedores ambulantes, Cali: Candelaria y Florida, y Pereira (Intenalco - Pereira)</t>
  </si>
  <si>
    <t xml:space="preserve">Se suscribió el convenio No. 202 con la Federacion Nacional de Cafeteros en el mes de mayo de 2013 , cuyo fin de implementar  la segunda fase del  programa específico de promoción de las condiciones de salud, seguridad en el trabajo y prevención de accidentes y enfermedades en la población laboral vulnerable de cafeteros del área rural en los Departamentos cafeteros de Antioquía, Boyacá, Caldas, Cauca, Cesar, Guajira, Cundinamarca, Huila, Magdalena, Nariño, Norte de Santander, Quindío, Risaralda, Santander, Tolima y Valle, en el marco del Convenio de Asociación No. 187 del 17 de septiembre de 2012. 
</t>
  </si>
  <si>
    <t>Se han realizado reuniones con la Oficina de TIC, para revisión de los módulos del componente de Riesgos Laborales del Sistema Integrado de Información del Ministerio del Trabajo.  Con fecha 27 de mayo de 2013 se remitió documento con las observaciones relacionadas con el Sistema Integrado de Información, componente Riesgos Laborales</t>
  </si>
  <si>
    <t>Realiazr estudios de investigación que soporten las decisiones que en materia financiera, actuarial o técnica se requieran para el desarrollo del Sistema General de Riesgos Laborales, así como para crear e implementar un sistema único de información del Sistema y un Sistema de Garantía de Calidad de la Gestión del Sistema de Riesgos Laborales</t>
  </si>
  <si>
    <t>Con la información de las cotizaciones recibidas por el Ministerio se efectuó el análisis correspondiente y se elaboró un primer borrador del estudio de mercado y los estudio previos los cuales se presentaron enel Comité de Contratación, quienes formularon algunas observaciones.</t>
  </si>
  <si>
    <t>El Consejo Nacional de Riesgos Laborales aprobó el concepto previo en sesión del 11 de junio de 2013  (Acta No. 71)  y se proyecto la Resolución que está  en revisión en la Superfinanciera y el Minhacienda.</t>
  </si>
  <si>
    <t>Articulación con la Dirección Generación  y Protección del Empleo y Subsidio Familiar, para definir la población objeto del incentivo económico.</t>
  </si>
  <si>
    <r>
      <t>Articular</t>
    </r>
    <r>
      <rPr>
        <sz val="8"/>
        <color indexed="10"/>
        <rFont val="Arial Narrow"/>
        <family val="2"/>
      </rPr>
      <t xml:space="preserve"> </t>
    </r>
    <r>
      <rPr>
        <sz val="8"/>
        <color indexed="8"/>
        <rFont val="Arial Narrow"/>
        <family val="2"/>
      </rPr>
      <t>acciones con la  Dirección de Pensiones y Otras Prestaciones para otorgar incentivos a la prima de riesgos laborales BEPS</t>
    </r>
  </si>
  <si>
    <t xml:space="preserve">
. A través de contrato de prestación de servicios número 132 del 20 de Marzo de 2013,  la Dirección de Riesgos Laborales ha participado en eventos de capacitación, con el fin de difundir el contenido y alcances de la Ley 1562 de 2012 y sus decretos reglamentarios.  Así mismo se le ha dado asistencia técnica a las Direcciones Territoriales del Mintrabajo. En el segundo trimestre se asistió a eventos en las ciudades de Bogotá, Cali, Barranquilla, San Andrés, Leticia y Popayán.
</t>
  </si>
  <si>
    <t>Se está realizando el estudio de mercado, con fundamento en las cotizaciones presentadas.  En proceso elaboración de estudios previos.</t>
  </si>
  <si>
    <t xml:space="preserve">La Dirección de Riesgos Laborales presentó en el mes de junio el brief (resumen) de las necesidades de campañas de comunicación social,  como insumo para el desarrollo del proceso de contratación por licitación de campañas de comunicación del Ministerio. 
Se han realizado tres reuniones preparatorias y de coordinacion para el proceso de contratación para las campañas a traves de medios de comunicación.   </t>
  </si>
  <si>
    <t xml:space="preserve"> Se  Repartieron a los funcionarios del Grupo los expedientes que se encuentran en  la dirección  de Riesgos Laborales, para resolver los recursos de apelación y de queja.
 Se Revisaron  y corrigieron  las proyecciones de los recursos de apelación y queja presentados por   los funcionarios.
</t>
  </si>
  <si>
    <t xml:space="preserve">                                                                                                                                                                                                  1. La Fiduprevisora presentó los informes de Gestión  de abril, mayo y junio para revisión y aprobación por parte de los supervisores e interventores del Contrato de Encargo Fiduciario No. 517-2011. También entregó 3 informes sobre administración del portafolio del FRL, los cuales fueron presentados en las reuniones del Comité Financiero del Fondo.  Se llevaron a cabo tres (3) reuniones del Comité financiero
2. Con la Subdirección Administrativa y Financiera – Grupo de Contabilidad se estructuró el procedimiento para desarrollar la ejecución y administración de los recursos del Fondo de Riesgos Laborales, a partir del mes de enero de 2013, en cumplimiento a lo señalado en el parágrafo del Art. 12 de la Ley 1562 de 2012.
3. Se iniciaron las actividades con la ARLs  (POSITIVA, COLMENA Y SURA), La Fiduciaria La Previsora S.A. y BDO AUDIT S.A.,  para el desarrollo de la prueba piloto , con el fin de buscar la viabilidad de poner en funcionamiento el módulo de Recaudos del FRL, para ello se requiere la elaboración y adopción de una nueva Circular que reemplazará la Circular Única No. 2 de 2004. El proyecto de la Circular No. 3 se encuentra en proceso de ajustes.
4. Con la aprobación de la Oficina de TIC del Ministerio, La Fiduciaria está en proceso y desarrollo del cargue de toda la información actualizada correspondiente a los módulos de Multas, Contratos e Interface, :  para la consulta, la Dirección de Riesgos determiná quienes son los usurios de conculta, de la Dirección al igual que la oficina Jurídica y Oficina de TIC.
</t>
  </si>
  <si>
    <t xml:space="preserve">                                                                                                                                                                                               La firma BDO AUDIT S.A. en su calidad de Auditor e interventor del FRL presentó los informes correspondiente a la Auditoría e interventoría al Fondo, para la revisión, análisis y aprobación por los supervisores del Contrato de Consultoría No. 338-2011, suscrito con la firma BDO AUDIT S.A.
Presentó un informe de Auditoría sobre la Revisión adelantada a las actividades de cobro coactivo y/o procesos jurídicos del Fondo de Riesgos Laborales con corte al 31 de diciembre de 2012., revisado y analizado por la Dirección, que  presentó las observaciones para los ajustes y cruces respectivos con la Oficina Jurídica del Ministerio y la Fiduciaria La Previsora. 
Con fecha 24 de abril de 2013 se presentó proyecto de procedimientos (3) para la administración y gestión del Fondo de Riesgos Laborales:
</t>
  </si>
  <si>
    <t>Se anexa matríz de ejecución con corte 30 de junio de 2013.</t>
  </si>
  <si>
    <t>Reunión con Omar Torres, delegado para la reestructuración para analizar necesidades de cargos y perfiles.   Procedimientos a cargo de la Dirección de Riesgos Laborales enviados a Omar Torres.</t>
  </si>
  <si>
    <t>Fortalecer la implementacion del sistema general de riesgos laborales mediante acciones  coordinadas, integrales y unificadas de asistencia  tecnica asesoria y capacitacion orientadas a a capacidad tecnica administrativa, financiera y al desarrollo de politicas por parte del Miniserio del Trabajo</t>
  </si>
  <si>
    <t xml:space="preserve">Se realizó coordinación institucional con el fin de establecer una estrategia de capacitación acerca del Sistema General de Riesgos Laborales a los funcionarios del Ministerio del Trabajo, para su efecto, la Dirección de Riesgos Laborales participó en 3 reuniones, entre los días 4 y 12 de junio.   La estrategia es liderada por la Subdirección de Gestión del Talento Humano del Ministerio y será desarrollada por la Organización Iberoamericana de Seguridad Social – OISS, a través de convenio número 227 del 13 junio de 2013.      Se nombró supervisor del contrato por parte de la Dirección de Riesgos LAborales.          </t>
  </si>
  <si>
    <t>Se emitieron 591  conceptos técnicos, consultas y derechos  de petición.</t>
  </si>
  <si>
    <t>Se han elaborado cuatro proyectos de procedimientos.</t>
  </si>
  <si>
    <t>OBSERVACIONES 1er TRIMESTRE</t>
  </si>
  <si>
    <t>OBSERVACIONES  2do. TRIMESTRE</t>
  </si>
  <si>
    <t>DE UN TOTAL DE 1584 RECIBIDAS INCLUYENDO LAS PENDIENTES DEL PRIMER TRIMESTRE SE ATENDIERON 1242</t>
  </si>
  <si>
    <t xml:space="preserve">3 INFORMES,  1 TRIMESTRAL Y 1 AL CONGRESO SE REALIZO EL PENDIENTE DEL PRIMER TRIMESTRE </t>
  </si>
  <si>
    <t>DE UN TOTAL DE 113 RECIBIDAS INCLUYENDO LAS PENDIENTES DEL PRIMER TRIMESTRE SE ATENDIERON 74</t>
  </si>
  <si>
    <t>SE REALIZARON LOS 4 INFORMES DEL PROCESO DE LICITACION SE CONCLUYO ADJUDICANDO AL CONSORCIO FOPEP 2013,  Y SE ATENDIERON 356 DE 407 CONSULTA RECIBIDA INCLUYENDO LAS , PENDIENTES DEL PRIMER TRIMESTRE, ASI TAMBIEN SE ASISTIO A TRES SESIONES DEL CONSEJO ASESOR CON RELACION AL FONDO DE PENSIONES PUBLICAS</t>
  </si>
  <si>
    <t>Se presentaron dos informes abril-mayo, mayo-junio.</t>
  </si>
  <si>
    <t>De un total de 940 peticiones recibidas se respondieron 873 peticiones</t>
  </si>
  <si>
    <t>Se presentaron tres (3) informes del administrador fiduciario en el Comité de Coordinación de abril, mayo y junio.</t>
  </si>
  <si>
    <t>Se respondieron 69 tutelas de las cuales 20 eran del tema PSAP</t>
  </si>
  <si>
    <t>Se presentaron tres (3) informes en el Comité de Coordinación de abril, mayo y junio</t>
  </si>
  <si>
    <t>Se presentaron tres (3) informes de interventoría de los meses de abril, mayo y junio, los cuales se evaluaron. Se elaboraron las actas de las reuniones. Se efectúo el seguimiento y control a los avales de las nóminas y a los conceptos que emita la firma auditora.</t>
  </si>
  <si>
    <r>
      <rPr>
        <b/>
        <sz val="10"/>
        <rFont val="Arial"/>
        <family val="2"/>
      </rPr>
      <t xml:space="preserve">El resultado </t>
    </r>
    <r>
      <rPr>
        <sz val="10"/>
        <rFont val="Arial"/>
        <family val="2"/>
      </rPr>
      <t>del indicador conjunto de máximas de cobertura y cupos fue de 62,29%.</t>
    </r>
  </si>
  <si>
    <t>Se presentaron tres (3) informes de los meses de  abril, mayo  y junio.</t>
  </si>
  <si>
    <t>Se realiza el seguimiento de los subsidios red unidos</t>
  </si>
  <si>
    <t>Se presentó el informe al Congreso y 33 informes para el Eventos a los que asistió el Señor Ministro en el país</t>
  </si>
  <si>
    <t xml:space="preserve">Resoluciones 1370 y 1371 del 2 de mayo de 2013, Resolución 1468 y 1471 del 10 de mayo de 2013. Dos (2) proyectos de Resolución modificando el Decreto 3771 de 2007. </t>
  </si>
  <si>
    <t>Se respondieron 69 tutelas de las cuales 49 eran del tema Colombia Mayor</t>
  </si>
  <si>
    <t>Se generaron seis (6) ayudas de memoria de las reuniones de BEPS y no se expidieron actos administrativos</t>
  </si>
  <si>
    <t>En el segundo trimestre se cumplió con el 100% de todo el proceso, el cual se había programado para segundo y tercer trimestre</t>
  </si>
  <si>
    <t>Se participó en el proceso según lo programado</t>
  </si>
  <si>
    <t>No hubo reuniones del Comité</t>
  </si>
  <si>
    <t>No hubo reuniones de la Comisión</t>
  </si>
  <si>
    <t xml:space="preserve">Recibidas 848, siendo el 80% 679, respondiendo 879
(Se está respondiendo rezago) </t>
  </si>
  <si>
    <t>A demanda este convenio no ha iniciado</t>
  </si>
  <si>
    <t>El convenio inicio y se respondieron 9 de 9 recibidas</t>
  </si>
  <si>
    <t>Avance: se enviaron formularios a los Gobiernos de Argentina y Ecuador, estamos en espera de las observaciones realizadas por estos paises.</t>
  </si>
  <si>
    <t>Se realizaron 27 solicitudes de 27 recibidas</t>
  </si>
  <si>
    <t>Contratista responsable</t>
  </si>
  <si>
    <t xml:space="preserve">SEGUIMIENTO TRIMESTRAL DE ACTIVIDADES </t>
  </si>
  <si>
    <t>PORCENTAJE DE CUMPLIMIENTO SEGUNDO TRIMESTRE</t>
  </si>
  <si>
    <t>OBSERVACIONES 1er Trimestre</t>
  </si>
  <si>
    <t>OBSERVACIONES 2do Trimestre</t>
  </si>
  <si>
    <t>Seguimiento 1er Trimestre (enero-febrero-marzo)</t>
  </si>
  <si>
    <t>2do Trimestre (abril-mayo-junio)</t>
  </si>
  <si>
    <t>3er Trimestre (julio-agosto-septiembre)</t>
  </si>
  <si>
    <t>4to Trimestre (octubre-noviembre-diciembre)</t>
  </si>
  <si>
    <t>Se dio cumplimiento al 12%  de la meta establecida del 13% . Cuyo avance se encuentra soportado en archivos físios y magnéticos que se encuentran en la DMFT.</t>
  </si>
  <si>
    <t>Juan Carlos Segura</t>
  </si>
  <si>
    <t>Un (1) documento final con la Metodología para la evalualción de impacto del Contrato de Aprendizaje</t>
  </si>
  <si>
    <t>1  Informe de avance de actividades con la documentación de experiencias generales sobre el contrato de aprendizaje alrededor delm mundo, recolpilación documental sobre el estado de arte en relación con la evaluación de procesos de formación para el trabajo.</t>
  </si>
  <si>
    <t>3  Informes de avance de actividades con la documentación de experiencias generales sobre el contrato de aprendizaje alrededor del mundo, recolpilación documental sobre el estado de arte en relación con la evaluación de procesos de formación para el trabajo.</t>
  </si>
  <si>
    <t xml:space="preserve">Diseñar lineamientos para el seguimiento a aprendices que tienen contrato de aprendizaje. </t>
  </si>
  <si>
    <t xml:space="preserve">Un Reporte con lineamientos para el  seguimiento del contrato de aprendizaje. </t>
  </si>
  <si>
    <t>Un (1) Reporte final con lineamientos para el seguimiento al Contrato de Aprendizaje</t>
  </si>
  <si>
    <t>Caracterizar y analizar el funcionamiento del Fondo Nacional de Formación Profesional de la Industria de la Construcción</t>
  </si>
  <si>
    <t xml:space="preserve">Documento de caracterización y análisis del funcionamiento del Fondo Nacional de Formación Profesional de la Industria de la Construcción realizado
</t>
  </si>
  <si>
    <t xml:space="preserve">Un (1) documento de caracterización y análisis del FIC </t>
  </si>
  <si>
    <t>Aunque se presentó un proyecto de Ley que modificaba el Contrato de Aprendizaje contenido en la Ley 789 de 2002 articulos 30 y siguientes que se archivó, se trabajó en la segunda ponencia, se realizaron diversas reuniones. Adicionalmente, en el segundo semestre de este año se procederá a modiificar  lo referente al contrato de aprendizaje especialmente lo contenido actualmente en los decretos 933 de 2003 y 620 de 2005</t>
  </si>
  <si>
    <t>En el segundo semestre de este año se procederá a modiificar  lo referente al contrato de aprendizaje especialmente lo contenido actualmente en los decretos 933 de 2003 y 620 de 2005. No hay avance en este trimestre relacionado con esta actividad</t>
  </si>
  <si>
    <t>Se encuentra en proceso. El borrador se envió a jurídica para visto bueno y para continuar con el proceso de aprobación.</t>
  </si>
  <si>
    <t>Se tramitó desde la DMFT y se logró la expedición de la Resolución 1903 del 7 de Junio de 2013 "por la cual se modifica el numeral 5° del artículo 10 y el parágrafo 4° del artículo 11 de la Resolución 1409 de 2012 y se dictan otras disposiciones"</t>
  </si>
  <si>
    <t>RICARDO VENEGAS / CLAUDIA MONCAYO</t>
  </si>
  <si>
    <t>DANE</t>
  </si>
  <si>
    <t>Se cuenta con la encuesta diseñada, y adicionalmente con el Convenio que se realizó con el DANE se pretende incluir este tema.</t>
  </si>
  <si>
    <t>Se cuenta con el primer informe de avance de la encuesta suscrita con el DANE</t>
  </si>
  <si>
    <t>2 Informes de comisiones con las acciones realizadas en dichos encuentros y 1 borrador de avance.</t>
  </si>
  <si>
    <t xml:space="preserve">FALTA Claudia Ibañez AUXILIO </t>
  </si>
  <si>
    <t>Informe primer trimestre del año 2013 y las memoria de las tres (3) reunión realizadas en lo corrido del año  y el documento de redes</t>
  </si>
  <si>
    <t>Propuesta de documento en donde se consolida e funcionamiento de la Red a nivel Nacional y Regional</t>
  </si>
  <si>
    <t>No hay avances para este trimestre en esta tarea específica</t>
  </si>
  <si>
    <t>A1T12</t>
  </si>
  <si>
    <t>Desarrollar un videojuego que fomente y fortalezca las competencias socio - emocionales claves para el trabajo, para mejorar la probabilidad de conseguir y mantener el empleo</t>
  </si>
  <si>
    <t>Un videojuego para fomentar y fortalecer las competencias socio - emocionales realizado</t>
  </si>
  <si>
    <t>Un (1) videojuego</t>
  </si>
  <si>
    <t>Esta tarea se acaba de incluir en el Plan de Acción, y comenzará con la ejecución y desarrollo desde el mes de agosto</t>
  </si>
  <si>
    <t>Reañizar las gestiones administrativas pertinentes para diseñar e implementar un esquema de seguimiento a aprendices que tienen contrato de aprendizaje en 40 municipios</t>
  </si>
  <si>
    <t>2 Informes de comisiones</t>
  </si>
  <si>
    <r>
      <t xml:space="preserve">     8 Informes de comisiones</t>
    </r>
    <r>
      <rPr>
        <sz val="10"/>
        <color indexed="9"/>
        <rFont val="Arial Narrow"/>
        <family val="2"/>
      </rPr>
      <t>Informe Comisión Cali Cristina, Medellín ángela 3, Ibañez 1 Medellín,Marisol 3</t>
    </r>
  </si>
  <si>
    <t>Realizar las gestiones necesarias dirigidas a formular los lineamientos para la formación continua o complementaria en 40 municipios</t>
  </si>
  <si>
    <t>Se cumplió con el 25% de la meta para este trimestre. Los soportes se ven consignados en los reposrtes y/o informes de avance de las diferentes tareas.</t>
  </si>
  <si>
    <t>Elaborar varios documentos físicos y uno (1) virtual  para divulgar las modificaciones de la clasificación Nacional de Ocupaciones, que permita realizar mediante el estudio de grupos focales un monitoreo de las ocupaciones existentes en el mercado laboral.</t>
  </si>
  <si>
    <t>Para la ejecucuión de estas tareas, se encuentra en proceso la realización de un convenio interadmnistrativo posiblemente con la UNAD</t>
  </si>
  <si>
    <t>Se realizó un Convenio Interadministrattivo con PNUD para brindar asistencia técnica al Ministerio del Trabajo en la realización de un informe de diagnóstico de la Clasificación Nacional de Ocupaciones que incluya una comparación internacional como insumos para el diseño de una propuesta reglamentaria e institucional para el desarrollo, adaptación y actualización de la clasificación de ocupaciones y su plan de acción para implementarla</t>
  </si>
  <si>
    <t>Martha Lucía Ramirez</t>
  </si>
  <si>
    <t>Se realizó un contrato de prestación de servicios para el proceso de definición de los lineamientos para la realización de focus group que permitan identificar la demanda laboral a capacitar, al tiempo que se valide la propuesta de clasificación  de ocupaciones.Y se cuenta con el primer informe de actividades</t>
  </si>
  <si>
    <t>Un documento físico y virtual para divulgar las modificaciones de la Clasificación Nacional de Ocupaciones elaborado</t>
  </si>
  <si>
    <t>Informes de avance del diagnóstico de la Clasificación de ocupaciones existentes en Colombia y de la comparación internacional</t>
  </si>
  <si>
    <t>Jaime Montaña</t>
  </si>
  <si>
    <t>1 Informe mensual de actividades donde se evidencia: apoyo y justificación del proyecto para el monitoreo de ocupaciones; depuración de script para análisis de vacantes; avance en el sistema de búsquda para la creación de índices de ocupaciones  (Mar.- Abril)</t>
  </si>
  <si>
    <t xml:space="preserve">2 Informes mensuales de actividades donde se evidencia: apoyo y justificación del proyecto para el monitoreo de ocupaciones; depuración de script para análisis de vacantes; avance en el sistema de búsquda para la creación de índices de ocupaciones (Abril-Mayo; Mayo-Junio)  </t>
  </si>
  <si>
    <t xml:space="preserve">Diseñar e implementar los ajustes institucionales y procesos requeridos para el fortalecimiento de la formación para el trabajo y, del capital humano. </t>
  </si>
  <si>
    <t>Julio Cubillos y Marisol Forero</t>
  </si>
  <si>
    <t xml:space="preserve">3 Informes mensuales  de avance donde se evidencia el apoyo a la estructuración del plan de trabajo de los grupos técnicos que desarrollan la EGERH; el diseño conceptual del SFCH y el sistema de cualificaciones; el diseño y ajuste de los procesos de normalización; evaluación y certificación de competencias. Adicionalmente, se encuentra una ficha de resumen de caracterización de eperiencias de la Unión Europea, Nueva Zelanda, Australia y Corea del Sur; caractaerización sobre las experiencias de transferencia de crédito. </t>
  </si>
  <si>
    <t>5 Informes mensuales de actividades  relacionados con la contratación (dos contratistas)</t>
  </si>
  <si>
    <t>Planear, desarrollar y hacer seguimiento de las actividades de la Dirección de Movilidad y Formación para el Trabajo, dirigidas al involucramiento con el Sector Productivo, la Academia y la población en general en aspectos relacionados con la política de formación y migración laboral, en especial, para el fortalecimiento de la Estrategia de Gestión del Recurso Humano (Conpes 3674/10).</t>
  </si>
  <si>
    <t>Cristina Morales</t>
  </si>
  <si>
    <t>2 Informes mensuales de actividades donde se evidencia: formato de encuesta a entidades de la EGERH; Informe analítico del plan de involucramiento presentado por Min. Comercio; análisis de los hallazgos en la web respecto a la EGERH;boletín de prensa unificado; diagnóstico y análisis de la DMFT y de la Ofc. de Comunicaciones.</t>
  </si>
  <si>
    <t xml:space="preserve">3 Informes mensuales del contrato para la planeación, desarrollo y seguimiento de las actividades de la Dirección de Movilidad y Formación para el Trabajo, dirigidas al involucramiento con el Sector Productivo, la Academia y la población en general en aspectos relacionados con la política de formación y migración laboral, en especial, para el fortalecimiento de la Estrategia de Gestión del Recurso Humano. (3674/2010) </t>
  </si>
  <si>
    <t>Luis Zuñiga</t>
  </si>
  <si>
    <t>2 Informes mensuales que tienen como producto la recopilación de fundamentos conceptuiales para la elaboración de propuesta conceptual de Gestión del Talento Humano en el sector público; el documento de trabajo que contiene el plan de trabajo de la comisión de formación y capacitación "Red de Apoyo al Teletrabajo"</t>
  </si>
  <si>
    <t>3 Informes de avance del contrato para la definición de lineamientos para la normalización de competencias para funcionarios públicos articulada a la estrategia nacional de gestión de recurso humano, con base en antecedentes nacionales e internacionales y desarrollos metodológicos institucionales.</t>
  </si>
  <si>
    <t>Carlos Murcia</t>
  </si>
  <si>
    <t>1 Informe de avance con la primera versión del documento "Implementación de un Marco Colombiano de Cualificaciones" (feb.-marzo)</t>
  </si>
  <si>
    <t>2 Informes mensuales de actividades  relacionados con la contratación</t>
  </si>
  <si>
    <t>Realizar la planeación, desarrollo y seguimiento de la implementación del tercer año del Conpes 3674/10 como apoyo al trabajo intersectorial entre las entidades participantes en la ejecución de la estrategia de Gestión del Recurso Humano.</t>
  </si>
  <si>
    <t>Ángela Uribe</t>
  </si>
  <si>
    <t>3 Informes mensuales de actividades de planeación, desarrollo y seguimiento de la implementación del  Conpes 3674 (enero-marzo)</t>
  </si>
  <si>
    <t xml:space="preserve">Formular el Decreto de SICECOL </t>
  </si>
  <si>
    <t xml:space="preserve">Un (1) Decreto </t>
  </si>
  <si>
    <t>Contamos con una propuesta de Decreto de SICECOL y con su respectiva exposición de motivos.</t>
  </si>
  <si>
    <t>Se dio cumplimiento a la meta establecida del 10% en el primer trimestre. Cuyo avance  es la firma del contrato con la Universidad Tecnológica de Pereira para la realización de las respectivas investigaciones.</t>
  </si>
  <si>
    <t>Se dio cumplimiento a la meta establecida del 25% en el segundo trimestre. Y se cuenta con los documentos de avance.</t>
  </si>
  <si>
    <t>Elaborar estudios e investigaciones sectoriales del mercado laboral y  su relación con la migración laboral.</t>
  </si>
  <si>
    <t>Se realizó el Convenio con la UTP</t>
  </si>
  <si>
    <t>UTP</t>
  </si>
  <si>
    <t>Se cuenta con:propuesta metodológica para caracterizar y aproximarse a las condiciones laborales de trabajadores fronterizos, itinerantes o temporales en las fronteras: Colombo-Venezolana y Colombo-Ecuatoriana; propuesta de formulario para encuesta de caracterización de la población trabajador fronterizo extranjero en Colombia 2013; propuesta metodológica para caracterizar y aproximarse a las condiciones laborales de trabajadores fronterizos, itinerantes o temporales en las fronteras: Colombo-Venezolana y Colombo-Ecuatoriana.</t>
  </si>
  <si>
    <t>Se cuenta con el primer informe de avance de los documentos del convenio UTP</t>
  </si>
  <si>
    <r>
      <t>Un (1) Documento:</t>
    </r>
    <r>
      <rPr>
        <b/>
        <sz val="10"/>
        <rFont val="Arial Narrow"/>
        <family val="2"/>
      </rPr>
      <t xml:space="preserve"> </t>
    </r>
    <r>
      <rPr>
        <sz val="10"/>
        <rFont val="Arial Narrow"/>
        <family val="2"/>
      </rPr>
      <t>Maestros Extranjeros en Colombia, impacto en el sistema educativo y laboral en el país realizado}</t>
    </r>
  </si>
  <si>
    <t>Se cumplió con la meta acordadada del 26% del segundo trimestre. Los soportes se encuentran en medio físico y magnético en la DMFT.</t>
  </si>
  <si>
    <t>2 Informes mensuales y productos de avance de la página web</t>
  </si>
  <si>
    <t>3 Informes mensuales de actividades  relacionados con la contratación</t>
  </si>
  <si>
    <t>Camilo Escobar</t>
  </si>
  <si>
    <t>E1T4</t>
  </si>
  <si>
    <t>Recursos libres</t>
  </si>
  <si>
    <t>Se dio cumoplimiento al 11% de la meta, el restante no pudo cumplirse debido a que hubo problemas en dos procesos contractuales, que retrasaron la ejecución.</t>
  </si>
  <si>
    <t>1 Informe del Sistema de Información de Migraciones Laborales</t>
  </si>
  <si>
    <t>Se cuenta con el acta de entrega de los equipos que se adquirieron mediante este Convenio, así como la presentación del sistema de información. Está pendiente la entrega del informe final</t>
  </si>
  <si>
    <t>Se pretende realizar un convenio interadministrativo posiblemente con la UNAD para la ejecución de estas tareas</t>
  </si>
  <si>
    <t>Inicialmente se programó suscribir un contrato interadministrativo con la UNAD, este a ultima hora y por decisión de la asesora del Ministro y la Subdirectora Administrativa y Financiera no se hizo,en este momento nos encontramos evaluando las opciones para ejecutar dichos recursos.</t>
  </si>
  <si>
    <t>(1) Producto final</t>
  </si>
  <si>
    <t>Esta línea se crea para procesar la información del Sistema de Estadísticas de Migración Laboral Internacional.</t>
  </si>
  <si>
    <t>Realizar el levantamiento de información que soporten los estudios de gestión migratoria laboral</t>
  </si>
  <si>
    <t>DBA</t>
  </si>
  <si>
    <t>El proceso contractual se encuentra en proceso, ya se tiene CDP expedido, estudios previos y certificación de personal.</t>
  </si>
  <si>
    <t xml:space="preserve">Se realizó proceso de selección con diez aspirantes, al final del mismo se seleccionó a un ingeniero
posteriormente se remitieron los documentos a el Grupo de Gestión Contractual y una vez estuvo el contrato el ingeniero informó que no podía suscribir el contrato. En este sentido, continuamos con el proceso contractual.
</t>
  </si>
  <si>
    <t>Se cuenta con 4 documentos de avance</t>
  </si>
  <si>
    <t xml:space="preserve">Boletines de Prensa Generados a través de Página Web Ministerio del Trabajo </t>
  </si>
  <si>
    <t xml:space="preserve">Se cumplió con la meta del 10% que se estableció para el segundo trimestre. </t>
  </si>
  <si>
    <t>Para el primer trimestre se realizó la firma del Convenio con el DANE para la realización de la Encuesta. Se cuenta con un cronograma de actividades, plan de trabajo y lineamientos operativos, propuesta de formulario.</t>
  </si>
  <si>
    <t xml:space="preserve">Se cuenta con el primer avance, en el que se encuentra: el manual de diligenciamiento de  la encuesta de productividad y formación de capital humano EFCH, el manual de crítica de EFCH y el manual de conceptos básicos de EFCH, productos que conforman la totalidad del manual requerido en el marco de la capacitación para la recolección y codificación de la Encuesta de Formación de Capital Humano y Productividad en las Empresas, producto requerido para el segundo desembolso, estos productos obran en la carpeta que esa dirección maneja.
</t>
  </si>
  <si>
    <t>Se dio cumplimiento al 17%, de la meta del segundo trimestre del año. El restante no pudo cumplirse debido a que hubo problemas en dos procesos contractuales, que retrasaron la ejecución.</t>
  </si>
  <si>
    <r>
      <t xml:space="preserve">Realizar cinco (5) talleres en los Departamento, Bogotá,  Valle del Cauca, Eje Cafetero (Risaralda, Armenia y Caldas) </t>
    </r>
    <r>
      <rPr>
        <sz val="10"/>
        <color indexed="8"/>
        <rFont val="Arial Narrow"/>
        <family val="2"/>
      </rPr>
      <t xml:space="preserve"> con el fin de elaborar el Plan de Acción de Migraciones laborales en cada depto. Subcomisión Tripartita. </t>
    </r>
  </si>
  <si>
    <t>Se cuenta con en avance de la propuesta para los talleres.</t>
  </si>
  <si>
    <t>Inicialmente se programó suscribir un contrato interadministrativo con la UNAD, este a ultima hora y por decisión de la asesora del Ministro y la Subdirectora Administrativa y Financiera no se hizo, razón por la cual se solicitó a Plaza Mayor Medellín una precotización para el desarrollo de estas actividades.</t>
  </si>
  <si>
    <t xml:space="preserve">Asistir y asesorar técnicamente  a los actores sociales en materia de gestión de política migratoria laboral </t>
  </si>
  <si>
    <t>William Mejía</t>
  </si>
  <si>
    <t>1 Informe de avance (feb.-marzo)</t>
  </si>
  <si>
    <t>3 Informes de avance (marzo-abril; abril-mayo; mayo-junio)</t>
  </si>
  <si>
    <t>H1T3</t>
  </si>
  <si>
    <t>Adecuar e implementar prueba piloto de modelo de Migración Laboral, temporal y Circular (MLTC)</t>
  </si>
  <si>
    <t>Se implementará prueba piloto</t>
  </si>
  <si>
    <t>En el segundo trimestre se creó una actividad nueva, y se retrasó el cumplimeinto de la entrega del informe del piloto, por lo que solo se dio cumplimiento al 5% de la meta.</t>
  </si>
  <si>
    <t>Estamos a la espera del informe final de la prueba piloto.</t>
  </si>
  <si>
    <t xml:space="preserve">Apoyar la  realización de un análisis comparativo sobre competencias y su relación con el mercado laboral nacional e internacional. </t>
  </si>
  <si>
    <t>En esta actividad se tiene el soporte de los informes mensuales de las personas contratadas. Por lo que se dio cumplimento a la meta del 25% del segundo trimestre</t>
  </si>
  <si>
    <t>Los términos de referencia se realizaron para poder hacer los contratos</t>
  </si>
  <si>
    <t>Asesorar técnicamente en asuntos migratorios, y en la elaboración del  contenido temático para los trabajadores migrantes.</t>
  </si>
  <si>
    <t>Carolina Diaz</t>
  </si>
  <si>
    <t>3 Informes mensuales de actividades de asistencia técnica (ene.feb./feb.-mar./ mar.-abril)</t>
  </si>
  <si>
    <t>3 Informes mensuales de actividades de asistencia técnica (abril-mayo; mayo-junio; junio-julio)</t>
  </si>
  <si>
    <t>Apoyar las actividades relacionadas con la contratación de bienes y servicios y la suscripción de contratos y convenios que requiere la dependencia y en las demás actividades jurídicas en materia contractual y administrativa para el diseño de la política migratoria laboral</t>
  </si>
  <si>
    <t>Julián Páez</t>
  </si>
  <si>
    <t>3 Informes mensuales de actividades  relacionados con la contratación  (ene.feb./feb.-mar./ mar.-abril)</t>
  </si>
  <si>
    <t>3 Informes mensuales de actividades  relacionados con la contratación  (abril-mayo; mayo-junio; junio-julio)</t>
  </si>
  <si>
    <t>Realizar las gestiones administrativas requeridas para las asesorías y asistencias ténicas territoriales e internacionales.</t>
  </si>
  <si>
    <t>En el primer trimestre no se tramitaron viáticos por lo que no existen informes de asistencia.</t>
  </si>
  <si>
    <r>
      <t xml:space="preserve">              5 Informes de Asistencia Técnica </t>
    </r>
    <r>
      <rPr>
        <sz val="10"/>
        <color indexed="9"/>
        <rFont val="Arial Narrow"/>
        <family val="2"/>
      </rPr>
      <t>Nestor 1 Ginebra, Milton 4 Eje cafetero</t>
    </r>
  </si>
  <si>
    <t>J1T5</t>
  </si>
  <si>
    <t xml:space="preserve">Se está realizando el Seguimiento al Mapa de Riesgos e Indicadores al proceso de formulación, implementación y seguimiento de política pública en materia de movilidad y formación para el trabajo (NOTA: Se ha realizado aunque no se han aprobado instucionalmente los formatos) </t>
  </si>
  <si>
    <t xml:space="preserve">Se sigue realizando el Seguimiento al Mapa de Riesgos e Indicadores al proceso de formulación, implementación y seguimiento de política pública en materia de movilidad y formación para el trabajo. </t>
  </si>
  <si>
    <t>PORCENTAJE DE EJECUCION</t>
  </si>
  <si>
    <t>Código: DE – PD – 01 - PL - 02</t>
  </si>
  <si>
    <t>DEPENDENCIA: Dirección de Derechos Fundamentales</t>
  </si>
  <si>
    <t xml:space="preserve">Actividad </t>
    <phoneticPr fontId="0" type="noConversion"/>
  </si>
  <si>
    <t>FECHA</t>
    <phoneticPr fontId="0" type="noConversion"/>
  </si>
  <si>
    <t>Tarea específica</t>
    <phoneticPr fontId="0" type="noConversion"/>
  </si>
  <si>
    <t>Costo de la tarea</t>
    <phoneticPr fontId="0" type="noConversion"/>
  </si>
  <si>
    <t>De los 15,475 NNAT que se habia planeado identificar en el primer trimestre, se alcanzaron a identificar 10,000; Para el segundo trimestre no ha habido avance en el cargue de información de NNAT, por falta de recursos para esta actividad, se han devuelto a los municipios las encuestas para que a través de los CIETI departamentales y municipales se realice el cargue de la información, de otra parte, se viene colaborando con el Ministerio de Minas en el Proceso de identificación y caracterización de NNAT en el sector minero y se espera firmar un convenio por valor de $800 millones para realizar el encuestamiento de 30,000 NNA.</t>
  </si>
  <si>
    <t>El Ministerio de Relaciones Exteriores tomo la decición de llevar a cabo este Foro en la Proxima vigencia y por esta razón se reorientan los recursos a otra actividad.</t>
  </si>
  <si>
    <t>Desarrollar y actualizar el listado de ocupaciones riesgosas y ligeras de NNA con un enfoque diferencial, Poblaciones indigenas y revision de diferentes sectores</t>
  </si>
  <si>
    <t>Sensibilizar y capacitar a los inspectores de trabajo y a otros actores sociales en trabajo infantil y peores formas</t>
  </si>
  <si>
    <t>Jose del Carmen Almonacid; Amparo Alvarez Caviedes; Jhony Alberto Jimenez Pinto; Paulina Tabares Serna; Campo Elias Baquero Vanegas; Jimena Gonzalez Posso; Ruth Azucena olmos Leal; Ana María Hernandez Hernandez; Yenny Leandra Carreño Dueñas; Diana Celene Rodriguez</t>
  </si>
  <si>
    <t>Fiscales y Jueces capacitados y/o asistidos</t>
  </si>
  <si>
    <t>De acuerdo con el desarrollo del contrato ya se han presentado los informes programados.</t>
  </si>
  <si>
    <t>Desarrollar un Foro Internacional sobre responsabilidad Social Empresarial en el marco de la Prevención y erradicación del Trabajo Infantil.</t>
  </si>
  <si>
    <t>Un docuemnto memoria del Foro</t>
  </si>
  <si>
    <t>Se reorientan los recursos de esta actividad y se ajusta el alcance</t>
  </si>
  <si>
    <t>Prestar los servicios para el soporte técnico para la implementación del Sistema de Registro e Identificación del Trabajo Infantil – SIRITI</t>
  </si>
  <si>
    <t>Informes mensuales</t>
  </si>
  <si>
    <t>Prestar los servicios de soporte técnico para la consolidación documental y  archivo de las encuestas levantadas en el proceso de Registro e Identificación del Trabajo Infantil – SIRITI</t>
  </si>
  <si>
    <t>Desarrollar las mejoras a los módulos de indicadores, administración de integrantes de hogar, gestión de NNA y alarmas del sistema de información para la identificación, registro y caracterización del trabajo infantil –SIRITI, para la optimización de reportes e indicadores</t>
  </si>
  <si>
    <t>Se incluye esta actividad</t>
  </si>
  <si>
    <t>Se presto asistencia a 13 entidades territoriales en el primer trimestre; en el segundo trimestre se asistío 30 departamentos con la participación de mas de 15 municipios en temas de Trabajo Infantil y ESCNNA.</t>
  </si>
  <si>
    <t xml:space="preserve">Se llevaron a cabo 7 comisiones de servicios para asistencia técnica; Se llevaron a cabo 14 comisiones de servicios para asistencia técnica a las autoridades departamentales y municipales; </t>
  </si>
  <si>
    <t>Se realizaron 4 reuniones del CIETI; Se realizaron 4 reuniones del CIETI y 6 de secretaría técnica en el segundo trimestre</t>
  </si>
  <si>
    <t>Se presentaron 7 informes de los comisionados para la asistencia técnica; Se presentaron 14 informes de los comisionados para la asistencia técnica</t>
  </si>
  <si>
    <t>Prestar los servicios profesionales para apoyar a la Dirección de Derechos Fundamentales del Trabajo en el diseño y desarrollo de un Sistema de Protección de los Derechos de los Niños, Niñas y Adolescentes en el marco de la ENETI.</t>
  </si>
  <si>
    <t>Se identificaron 10000 NNAT; para el segundo trimestre se identificaron y clasificaron 14,000 encuestas aplicadas a los NNA para determinar su grado de vulnerabilidad.</t>
  </si>
  <si>
    <t>55 funcionarios de gobiernos locales formados y empoderados en DFT y ENETI; en el segundo trimestre 185 funcionarios de gobiernos locales formados y empoderados en DFT y ENETI</t>
  </si>
  <si>
    <t>De acuerdo con las indicaciones del ordenador del gasto, se esta evaluando la mejor forma de desarrollar este proceso, ya se cuenta con los estudios previos para llevar a cabo el contrato y se esta solicitando acuerdo con la OIT para adicionarlo a la Carta Acuerdo.</t>
  </si>
  <si>
    <t>Se firmo el convenio y se estan ajustando las fechas para la realización de las jornadas de Sensibilización</t>
  </si>
  <si>
    <t>Se ajustan y reorientan los recursos de esta actividad</t>
  </si>
  <si>
    <t>Se han realizado las actividades de acuerdo a lo planeado y al corte se sensibilizaron 90 entidades en foros con agremiaciones de empresarios (ANDI, APOPI y FENALCO)</t>
  </si>
  <si>
    <t>Se aumentan los recursos asignados a esta actividad</t>
  </si>
  <si>
    <t>No se ha iniciado el proceso</t>
  </si>
  <si>
    <t>Se reorientan los recursos y se amplia el alcance de la actividad</t>
  </si>
  <si>
    <t>B1T10</t>
  </si>
  <si>
    <t>Apoyar la Dirección de Derechos Fundamentales del Trabajo en los procesos de asistencia técnica y participación en espacios de construcción de política pública en materia de teletrabajo</t>
  </si>
  <si>
    <t>Informe s Mensuales</t>
  </si>
  <si>
    <t>B1T11</t>
  </si>
  <si>
    <t>Elaborar para el Ministerio del Trabajo una propuesta de nuevas herramientas  para los medios de comunicación digital utilizados en la divulgación de los derechos fundamentales de los trabajadores</t>
  </si>
  <si>
    <t>Propuesta presentada</t>
  </si>
  <si>
    <t>B1T12</t>
  </si>
  <si>
    <t>Realizar el análisis, diseño, implementación, instalación y puesta en marcha de un sitio web para la divulgación de la política de teletrabajo en Colombia y de un sistema de información para el registro de teletrabajadores”</t>
  </si>
  <si>
    <t>Sitio Web y Sistema de información entregados</t>
  </si>
  <si>
    <t>B1T13</t>
  </si>
  <si>
    <t>Desarrollar a través de campañas de comunicación masiva procesos de sensibilización de la población colombiana sobre los Pilares de los derechos fundamentales en el Trabajo con enfasis en la Prevención del Trabajo Infantil</t>
  </si>
  <si>
    <t>Se realizó el informe programado sobre los avances presentados en las meas de trabajo de la politica pública de protección e inclusión laboral orientada a  comunidades de sectores  LGBTI y grupos  de personas que ejercen la prostitución; En el Segundo trimestre se continua el desarrollo de las mesas de trabajo</t>
  </si>
  <si>
    <t>Se han presentado los informes de acuerdo con el desarrollo del contrato</t>
  </si>
  <si>
    <t>Se realizó el informe programado de los espacios de dialogo sobre los derechos de asociacion, libertad sindical y negociación colectiva; En el segundo trimestre se han realizado las reuniones con diferentes actores de acuerdo con lo solicitado en temas de Dialogo y negociación colectiva</t>
  </si>
  <si>
    <t>Se presentaron los 3 informes por los comisionados para la asistencia técnica para la elaboración de programas que incluyan política de protección e inclusión laboral para las poblaciones vulnerables; En el segundo trimestre se presentan los informes de asistencia técnica en política de protección e inclusión laboral para las poblaciones vulnerables.</t>
  </si>
  <si>
    <t>Se ha participado en las mesas programadas del CERREM y se han presentado las recomendaciones pertinentes, las cuales se consignan en las actas; En el 2° trimestre se ha participado en las mesas programadas del CERREM y CETCOIT y se han presentado las recomendaciones pertinentes, las cuales se consignan en las actas</t>
  </si>
  <si>
    <t>201/12/2013</t>
  </si>
  <si>
    <t>Se han presentado los informes de acuerdo con el cumplimiento del contrato</t>
  </si>
  <si>
    <t>Divulgar de los indicadores de trabajo decente, que permitan el fortalecimiento de las relaciones laborales a nivel regional.</t>
  </si>
  <si>
    <t>Adicionar CDP de Viaticos por $19.742.333,34</t>
  </si>
  <si>
    <t>D6</t>
  </si>
  <si>
    <t>Realizar el seguimiento a los convenios internacionales adoptados por Colombia</t>
  </si>
  <si>
    <t xml:space="preserve">Apoyar la Dirección de Derechos Fundamentales del Trabajo en coordinación con la Oficina de Cooperación y Relaciones Internacionales en los asuntos relacionados con las respuestas a los entes de Control de la OIT sobre los Convenios adoptados </t>
  </si>
  <si>
    <t>D6T1</t>
  </si>
  <si>
    <t>Apoyar al Ministerio en el proceso de fortalecimiento de las acciones tendientes a garantizar las respuestas a los órganos de control de la OIT sobre el Estado de los casos que se encuentran en instancia ante el Comité Internacional del Trabajo y las que surjan en relación con los convenios adoptados.</t>
  </si>
  <si>
    <t>pendiente de asignación</t>
  </si>
  <si>
    <t>Se han venido realizando las reuniones de acuerdo con las solicitudes de los trabajadores y se ha sensibilizado 15 personas en nuevos estilos de concertación y diálogo, en el marco de la Resolución 3222 del 3 de agosto de 2011. Para el segundo trimestre se continua con esta actividad de acuerdo con lo planeado y se siguen apoyando las reuniones de acuerdo con las solicitudes de los trabajadores y la participación de mas de 45 personas en nuevos estilos de concertación y diálogo, en el marco de la Resolución 3222 del 3 de agosto de 2011.</t>
  </si>
  <si>
    <t>Se han atendido las 3 reuniones de acuerdo con lo programado; en este trimestra los funcionarios de la Subdirección de Promoción de la organización social han apoyado y asistido a las reuniones del CETCOIT programadas.</t>
  </si>
  <si>
    <t>DEPENDENCIA: Despacho Ministro - Equidad de Género</t>
  </si>
  <si>
    <t>ASISTENCIA PARA EL EMPODERAMIENTO E INCLUSIÓN SOCIAL CON EQUIDAD EN EL ÁMBITO LABORAL A NIVEL NACIONAL</t>
  </si>
  <si>
    <t>ERRADICAR LA DESIGUALDAD E INEQUIDAD LABORAL POR RAZONES DE GÉNERO Y BRINDAR RUTAS DE EMPLEABILIDAD URBANA Y RURAL A LAS VÍCTIMAS SUJETOS DEL ARTÍCULO 3 DE LA LEY 1448 DE 2011</t>
  </si>
  <si>
    <t>Elaborar un plan estratégico para la prevención del acoso sexual y laboral en el marco del lugar de trabajo, en virtud del tema de género.</t>
  </si>
  <si>
    <t xml:space="preserve">Se elaborará un plan estratégico que contemple el estudio frente a qué acciones constituyen acoso sexual y labora y, cuáles son los tipos y modos de cada delito. 
Adicionalmente se desarrollarán los lineamientos de reglamentación de la Ley 1010 de 2006, frente a los procedimientos internos de atención a casos de acoso sexual y laboral en las empresas.                                                                                                                                                                                                                                                                                                                        </t>
  </si>
  <si>
    <t>Se estructuró una ruta de atención para las víctimas de acoso sexual en el lugar del trabajo. 
Dada la reestructuración del presupuesto, el desarrollo de la ruta estuvo a cargo de un miembro del grupo de equidad laboral. 
Estamos trabajando con la Direción Nacional de Fiscalías para igualar los criterios de interpretación del acoso sexual y laboral.</t>
  </si>
  <si>
    <t xml:space="preserve">Realizar un estuido que identifique una ruta de atención a las víctimas de  las prácticas que constituyen acoso laboral y sexual en el ámbito laboral y una propuesta de prevecnión de dichas prácticas. </t>
  </si>
  <si>
    <t>Grupo de Equidad Laboral con Enfoque Diferencial de Género</t>
  </si>
  <si>
    <t>1 estudio realizado</t>
  </si>
  <si>
    <t xml:space="preserve">Estructurar los lineamientos de Reglamentación de la Ley 1010 de 2006, para los procedimientos internos exigidos a las empresas para atender casos de acoso sexual y laboral </t>
  </si>
  <si>
    <t>1 documento de Reglamentación realizado</t>
  </si>
  <si>
    <t>Ejecutar y desarrollar los lineamientos del Programa Nacional de Equidad laboral con Enfoque Diferencial y de Género para la Mujer</t>
  </si>
  <si>
    <t xml:space="preserve">Se ejecutará el Programa Nacional de Equidad Laboral con Enfoque Diferencial de Género para las Mujeres. Como medida transversal del mismo, se implementará, junto con la ACPEM y el PNUD, el Programa de Certificación de Sistemas de Gestión de Equidad de Género, cuya fase piloto se hará con20 empresas de diferentes sectores económicos a nivel nacional.  </t>
  </si>
  <si>
    <t>Se conformó el equipo responsable de la ejecución del programa (10%). Se está realizando la primera fase de la implementación del Sello de Equidad Laboral (relacionamiento con empresas) y se adelantó el convenio con PNUD para su puesta en marcha (10%). 
Se está brindando asistencia técnica a 6 territorios en la implementación de sus políticas de Equidad Laboral (12%)
Se está adelantando un convenio con el Semillero de Desarrollo Rural del PNUD para realizar estudios sobre mujer rural y mcdo. laboral, donde se incluye un estudio específico sobre cooperativas y procesos asociativos (17%)</t>
  </si>
  <si>
    <t>Conformar el equipo responsable de ejecutar el Programa</t>
  </si>
  <si>
    <t>3 personas contratadas para la ejecución del Programa</t>
  </si>
  <si>
    <t>Implementar la fase piloto del Sello de Equidad de Género en empresas privadas o públicas</t>
  </si>
  <si>
    <t>15  empresas con los Sistemas de Gestión de Equidad de Género implementados</t>
  </si>
  <si>
    <t>Reglamentar la legislación nacional sobre temas de género en el ámbito laboral</t>
  </si>
  <si>
    <t xml:space="preserve">2 documentos de reglamentación desarrollados </t>
  </si>
  <si>
    <t xml:space="preserve">Estructurar un plan de acción frente a los vacíos académicos y de informacón existentes en el tema de mujer rural y mercado laboral. </t>
  </si>
  <si>
    <t xml:space="preserve">1 plan de acción estructurado </t>
  </si>
  <si>
    <t>A2T5</t>
  </si>
  <si>
    <t xml:space="preserve">Transferir a las Secretarías de educación, a cargo de los procesos de formación doscente, conocimiento acerca de los derechos laborales y la equidad de género en el ámbito laboral. </t>
  </si>
  <si>
    <t xml:space="preserve"> Secretarías de Educación a las que se haya transferido el conocimiento de género y mercado laboral</t>
  </si>
  <si>
    <t>A2T6</t>
  </si>
  <si>
    <t>Brindar asistencia técnica en temas relacionados con la equidad de género en el mercado laboral a los gobiernos locales para el desarrollo y fortalecimiento de políticas locales de equidad de género y su articulación con las políticas nacionales</t>
  </si>
  <si>
    <t xml:space="preserve">10 gobiernos locales asistidos </t>
  </si>
  <si>
    <t>A2T7</t>
  </si>
  <si>
    <t>Estructurar un plan de trabajo con el Ministerio de Agricultura para fomentar el emprendimiento de mujeres, incentivando los procesos asociativos, en el marco de la restitución de tierras objeto de la ley 1448 de 2011.</t>
  </si>
  <si>
    <t>1 plan de trabajo estructurado</t>
  </si>
  <si>
    <t>A2T8</t>
  </si>
  <si>
    <t>Diseñar una estrategia para fomentar el desarrollo de cooperativas y otras formas asociativas de trabajo, que ayuden al el empoderamiento de la mujer rural.</t>
  </si>
  <si>
    <t>1 estrategia diseñada</t>
  </si>
  <si>
    <t>Implementar campañas de sensibilización y capacitación (Divulgar, informar y sensibilizar a la sociedad y a las mujeres sobre sus derechos laborales y económicos, y sobre los mecanismos de protección de los mismos)</t>
  </si>
  <si>
    <t xml:space="preserve">Se implementará una campaña de capacitación sobre temas de género, dirigida a los inspectores territoriales a nivel nacional. 
</t>
  </si>
  <si>
    <t>Capacitar a Inspectores territoriales</t>
  </si>
  <si>
    <t>90 directores e inspectores territoriales capacitados en temas de género</t>
  </si>
  <si>
    <t>Se implementará una campaña de sensibilización acerca de la importancia de la mujer en el mercado laboral y el Sello de Equidad Laboral.</t>
  </si>
  <si>
    <t>Implementar la campaña de sensibilización sobre la importancia de la participación de la mujer en el mercado laboral, sus derechos laborales. Así mismo, implementar campaña de promoción y divulgación del  Sello de Equidad Laboral  en medios masivos de comunicación</t>
  </si>
  <si>
    <t>2 campañas de sensibilización implementadas</t>
  </si>
  <si>
    <t>Diseñar las Metodologias de campañas de sensibilización y capacitación</t>
  </si>
  <si>
    <t xml:space="preserve">El diseño de módulos de capacitación para los inspectores territoriales dependerá de las decisiones que se tomen en la bolsa general de capacitaciónes del Minsiterio
</t>
  </si>
  <si>
    <t>Se diseñaron los módulos de capacitación dirigidos a inspectores laborales y demás personal del Ministerio, en el marco del convenio con la OISS (40%)
 El diseño e implementación de las campañas de comunicación dependerán de las decisiones que se tomen en la bolsa general de comunicaciones del Ministerio</t>
  </si>
  <si>
    <t xml:space="preserve">Diseñar metodologías de capacitación en temas de género, dirigidas a los Inspectores Territoriales </t>
  </si>
  <si>
    <t>1 metodología de capacitación en temas de género diseñada</t>
  </si>
  <si>
    <t>Se diseñará una campaña de sensibilización acerca de la importancia de la mujer en el mercado laboral y el Sello de Equidad Laboral.</t>
  </si>
  <si>
    <t xml:space="preserve">Diseñar campañas de sensibilización sobre la importancia de la participación de la mujer en el mercado laboral, sus derechos laborales y el Sello de Equidad Laboral </t>
  </si>
  <si>
    <t xml:space="preserve">2 campañas de sensibilización diseñadas </t>
  </si>
  <si>
    <t>Realizar investigaciones para diagnosticar las caracteristicas y condiciones de las mujeres desempleadas e informales y sus barreras de entrada al mercado laboral</t>
  </si>
  <si>
    <t xml:space="preserve">El Grupo de Equidad Laboral con Enfoque de Género realizará una serie de estudios priorizados con miras a establecer una línea base en cuanto a la situación de la mujer en el mercado laboral, que sirva de guia para la elaboración de política pública y acciones afirmativas a este respecto. </t>
  </si>
  <si>
    <t xml:space="preserve">Dada la transferencia presupuestal este rubro está desfinanciado dentro de este proyecto y sólo se realizará un estudio con el dinero de la oficina de Planeación. 
Se están construyendo los estudios previos de una investigación sobre costos de contratación de mujeres y hombres en el mercado laboral. Los procesos de contratación de los estudios por medio de convenio estaban detenidos en espera de una decisión directiva frente al modo de proceder con esta figura contractual. 
Sin embargo, se capacitó a la Red ORMET para que incluyeran perspectiva de género dentro de sus estudios.  </t>
  </si>
  <si>
    <t>Desarrollar Investigaciones sobre las caracteristicas y condiciones de las mujeres desempleadas e informales y sus barreras de entrada al mercado laboral</t>
  </si>
  <si>
    <r>
      <rPr>
        <sz val="11"/>
        <color indexed="10"/>
        <rFont val="Calibri"/>
        <family val="2"/>
      </rPr>
      <t>1</t>
    </r>
    <r>
      <rPr>
        <sz val="11"/>
        <rFont val="Calibri"/>
        <family val="2"/>
      </rPr>
      <t xml:space="preserve"> Investigaciones realizadas </t>
    </r>
  </si>
  <si>
    <t>DEPENDENCIA: OFICINA DE COOPERACIÓN Y RELACIONES INTERNACIONALES</t>
  </si>
  <si>
    <t>Fortalecimiento Institucional del Ministerio del Trabajo en materia de Cooperación y Relaciones Internacionales a Nivel Nacional e Internacional</t>
  </si>
  <si>
    <t>Lograr la participación del Ministerio en los diferentes encuentros de carácter internacional, para fortalecer las relaciones internacionales existentes, buscar acercamientos con organizaciones, entidades y demás organismos que confluyan en el ámbito del Trabajo, en  busca acercamientos propicios encaminados a la realización de proyectos conjuntos, consecución de cooperación técnica y/o financiera no rembolsable para el desarrollo de los proyectos del sector, y el fortalecimiento de las áreas técnicas de este Ministerio, y de las instituciones adscritas y vinculadas.</t>
  </si>
  <si>
    <t xml:space="preserve">Fortalecer la cooperación y las relaciones internacionales a través de asistencia técnica y capacitación, en cooperación con la Organización de Estados Americanos OEA. </t>
  </si>
  <si>
    <t>(X)</t>
  </si>
  <si>
    <t>Se realizaran talleres con la OEA</t>
  </si>
  <si>
    <t>Realizado reuniones washington, Perú, Bahamas Organismos Internacionales</t>
  </si>
  <si>
    <t>Suscribir el convenio con la OEA</t>
  </si>
  <si>
    <t>Gloria Beatriz Gaviria Ramos</t>
  </si>
  <si>
    <t xml:space="preserve"> 1 Convenio suscrito</t>
  </si>
  <si>
    <t>Participar en los enventos y capacitaciones</t>
  </si>
  <si>
    <t>5 Eventos con participación de la entidad</t>
  </si>
  <si>
    <t>Liderar y hacer seguimiento a los compromisos y resultados generados con la Organización de Estados Americanos - OEA - en el fortalecimiento de las relaciones Internacionales.</t>
  </si>
  <si>
    <t>Realizar la XVIII Conferencia Interamericana de  Ministros de Trabajo –CIMT-</t>
  </si>
  <si>
    <t>Realización de la XVIII Conferencia Interamericana de  Ministros de Trabajo –CIMT (actividades de preparación y negociación, en cumplimiento de los estándares establecidos por la OEA; coordinación programática y desarrollo logístico, entre otros).</t>
  </si>
  <si>
    <t>Contrato  Plaza Mayor, revisión lógistica, revisión documentos para la conferencia interamericana de ministros laborales</t>
  </si>
  <si>
    <t>Realizar eventos de promoción</t>
  </si>
  <si>
    <t>1 Evento de promoción institucional realizados</t>
  </si>
  <si>
    <t>Elaborar documentos sectoriales</t>
  </si>
  <si>
    <t>1 Documentos sectorial elaborado</t>
  </si>
  <si>
    <t xml:space="preserve">Realizar la conferencia </t>
  </si>
  <si>
    <t>1 Conferencia realizada</t>
  </si>
  <si>
    <t>Elaborar y divulgar material publicitario y de comunicaciones.</t>
  </si>
  <si>
    <t>Compilar los archivos documentales y fotográficos existentes de la Conferencia Interamericana de Ministros de Trabajo,, con el fin de elaborar una publicación conmemorativa para el 50° Aniversario</t>
  </si>
  <si>
    <t>Proceso de elaboración agenda tematica cimt</t>
  </si>
  <si>
    <t>Compilar los archivos documentales y fotograficos de la conferencia interamericana de ministros de Trabajo a lo largo de los cincuenta años de existencia</t>
  </si>
  <si>
    <t>1 Documentos elaborado para publicación</t>
  </si>
  <si>
    <t>Realizar la publicación conmemorativa para el 50° Aniversario</t>
  </si>
  <si>
    <t>1 Documentos publicados</t>
  </si>
  <si>
    <t>Realizar el diseño metodológico para la estructuración y seguimiento a compromisos adquiridos en la CIMT.</t>
  </si>
  <si>
    <t xml:space="preserve">Realizar la planeación y desarrollo de la XVIII Conferencia Interamericana de Ministros de Trabajo que se desarrollará en Colombia en el año 2013”. A traves de esta actividad se debe estructurar el protocolo y la herramienta necesaria para el seguimiento de los compromisos adquiridos en la CIMT </t>
  </si>
  <si>
    <t>Reuniones organizadores evento medellin, tematica y seguimiento a los compromisos..</t>
  </si>
  <si>
    <t>Realizar la Conceptualización del protocolo y elaborar la herramienta (matriz) para el seguimiento de los compromisos adquiridos la CIMT</t>
  </si>
  <si>
    <t>3 Reuniones de Seguimiento Realizadas</t>
  </si>
  <si>
    <t>100% Informes entregados</t>
  </si>
  <si>
    <t>Realizar la revision,  reglamentación de normas,  actos administrativos y  diseño con la metodología para la estructuración a seguimientos a convenios y tratados internacionales.</t>
  </si>
  <si>
    <t>Realizar estudios de legislación comparada en relación con los convenios internacionales del trabajo y elaborar la conceptualización del protocolo y herramienta para el seguimiento de los convenios y tratados internacionales del sector trabajo</t>
  </si>
  <si>
    <t>Se celebró contrato de prestación de servicios profesionales  número 208 del 2013,  revisión procedmientos y convenios oit, memorias 102a reunión ginebra</t>
  </si>
  <si>
    <t>Elaborar estudios de legislación comparada</t>
  </si>
  <si>
    <t>5 Informes realizados</t>
  </si>
  <si>
    <t>Elaborar la conceptualización del protocolo y elaborar la herramienta (matriz) para el seguimiento de los compromisos OIT</t>
  </si>
  <si>
    <t>Garantizar la participación del Ministerio en compromisos y  reuniones internacionales en donde se adopten medidas del sector laboral</t>
  </si>
  <si>
    <t>Gastos por concepto de viáticos  para Asistir a las reuniones programadas por los organismos internacionales</t>
  </si>
  <si>
    <t>Se han realizado las reuniones a nivel internacional y nacional con organismos internacionales, en el mes de junio reunión OIT ginebra participación  delegación colombiana</t>
  </si>
  <si>
    <t>Amparar viaticos y  gastos de viaje de las reuniones programadas por los organismos internacionales.</t>
  </si>
  <si>
    <t>Fortalecimiento del Sistema Integrado de Gestión</t>
  </si>
  <si>
    <t>Acciones para fortalecer el Sistema Integrado de Gestión</t>
  </si>
  <si>
    <t xml:space="preserve">Avance del 100% en comites instersinstitucionales, APC, reuniones en cancilleria temas derechos humanos, convenios de protocolos, convenio pánama, convenio san salvador Bolivia, </t>
  </si>
  <si>
    <t>La OCRI liderará reuniones con miembros de la misma,  con áreas técnicas del Ministerio, de las entidades adscritas y vinculadas, y entidades gubernamentales para el desarrollo de acciones y realización de contratos encaminados a fortalecer la cooperación internacional del sector trabajo.</t>
  </si>
  <si>
    <t>Luiz Antonio Rozo y Gloria Cecilia Valbuena</t>
  </si>
  <si>
    <t xml:space="preserve">Realizar el Fortalecimiento institucional en el cumplimiento de los compromisos internacionales </t>
  </si>
  <si>
    <t>La OCRI dara respuesta a las quejas interpuestas en el Comité de Libertad Sindical y realizara las memorias de los convenios internacionales del Trabajo; así mismo  compilara las acciones de las diferentes areas del Ministerio y de las diferentes entidades que tengan compromisos en materia laboral y elaborara los informes de seguimiento. De otra parte encaminará sus esfuerzos para consolidar alianzas que permitan ampliar la cooperación en el sector  y buscara espacios para  la participación de actores  del sector trabajo, en los diferentes escenarios que aborden las problematicas del sector.</t>
  </si>
  <si>
    <t>Avance del 99 % en respuestas enviadas a la OIT                                       Avance del 100% Se ha venido celebrando acciones, para fortalecer la cooperación  y las relaciones internacionales    reuniones con la CAN  (CAMI, REDANDE, CERTIANDINA, CAM LABORAL, CAASST, apoyar negociación convenio de seguridad social con Ecuador, Comites técnicos de las conferencias regionales sobre el empleo. Reuniones con Ministros de Trabajo Perú, Pánama y  Capacitación proyectos cooperación internacional.</t>
  </si>
  <si>
    <t>Elaborar documentos para responder a los organismo de control de la Organización Internacional del Trabajo.</t>
  </si>
  <si>
    <t>100% Informes Entregados (numero de casos atendidos y No de memorias elaboradas)</t>
  </si>
  <si>
    <t>Elaborar documentos para seguimiento a los compromisos adquiridos en los tratados de libre comercio</t>
  </si>
  <si>
    <t>100% Informes Entregados</t>
  </si>
  <si>
    <t>Realizar acciones de cooperaación y relaciones internacionales Bilaterales y Multilaterales</t>
  </si>
  <si>
    <t>100% Informes entregados (No.de acercamientos/No, de alianzas consolidades y reuniones logradas).</t>
  </si>
  <si>
    <t>1 Informe realizado (Documento de seguimiento a las acciones con orgnismos bilaterales y multilaterales (ONU, CAN, UNASUR, MERCOSUR, etc.),</t>
  </si>
  <si>
    <r>
      <rPr>
        <b/>
        <sz val="16"/>
        <rFont val="Calibri"/>
        <family val="2"/>
      </rPr>
      <t>PROCEDIMIENTO FORMULACION Y SEGUIMIENTO A PLANES DE GESTION</t>
    </r>
    <r>
      <rPr>
        <b/>
        <sz val="20"/>
        <rFont val="Calibri"/>
        <family val="2"/>
      </rPr>
      <t xml:space="preserve">
</t>
    </r>
    <r>
      <rPr>
        <b/>
        <sz val="14"/>
        <rFont val="Calibri"/>
        <family val="2"/>
      </rPr>
      <t>FORMATO DE MODELO INTEGRADO DE PLANEACIÓN Y GESTIÓN 2013</t>
    </r>
  </si>
  <si>
    <t>DEPENDENCIA: SUBDIRECCIÓN DE GESTION DEL TALENTO HUMANO</t>
  </si>
  <si>
    <t>Código de la actividad</t>
    <phoneticPr fontId="2" type="noConversion"/>
  </si>
  <si>
    <t xml:space="preserve">Actividad </t>
    <phoneticPr fontId="2" type="noConversion"/>
  </si>
  <si>
    <t>FECHA</t>
    <phoneticPr fontId="2" type="noConversion"/>
  </si>
  <si>
    <t>Tarea específica</t>
    <phoneticPr fontId="2" type="noConversion"/>
  </si>
  <si>
    <t>Costo de la tarea</t>
    <phoneticPr fontId="2" type="noConversion"/>
  </si>
  <si>
    <t>OBSERVACIONES PRIMER SEMESTRE</t>
  </si>
  <si>
    <t>OBSERVACIONES SEGUNDO SEMESTRE</t>
  </si>
  <si>
    <t>ACCIONES DE CONTROL, SEGUIMIENTO Y TRÁMITE DE VIGENCIAS FUTURAS PARA REDUCIR AL MÍNIMO LA GENERACIÓN DE RESERVAS PRESUPUESTALES</t>
  </si>
  <si>
    <t xml:space="preserve">Elaboración de circular </t>
  </si>
  <si>
    <t>SEGUIMIENTO MENSUAL A LA EJECUCIÓN PRESUPUESTAL</t>
  </si>
  <si>
    <t>A26</t>
  </si>
  <si>
    <t xml:space="preserve">ATENCIÓN EN LOS DIFERENTES CANALES DE COMUNICACIÓN: PRESENCIAL, VIRTUAL, TELEFÓNICO </t>
  </si>
  <si>
    <t>A26T1</t>
  </si>
  <si>
    <t>Atención presencial en ventanillas dispuestas para tal fin; Recepcion, gestión y direccionamiento de solicitudes presentadas a través del canal virtual; Recepción y atención de llamadas  a través del Call Center; Solicitud de información para consolidación de PQR  que ingresan a través de buzón del Nivel Central y Territorial.</t>
  </si>
  <si>
    <t>Amanda P. Enríquez G.</t>
  </si>
  <si>
    <t>Determinar el número de ciudadanos atendidos, orientados y direccionados en los diferentes canales de comunicación / Número de ciudadanos que solicitan la atención a través de los diferentes canales de comunicación</t>
  </si>
  <si>
    <t>A27</t>
  </si>
  <si>
    <t>IMPLEMENTACIÓN DE HERRAMIENTAS PARA PLANEAR, ORGANIZAR, CONSOLIDAR, EVALUAR Y GENERAR INFORMES  DE LAS ACTIVIDADES Y REGISTROS DEL GAC .</t>
  </si>
  <si>
    <t xml:space="preserve">Organizar,  consolidar y evaluar los registros de las solicitudes que se presentan por los diferentes canales de comunicación con el fin de elaborar y presentar informes  a la Secretaría General para proponer actividades tendientes a la mejora contínua  de las actividades del GAC. </t>
  </si>
  <si>
    <t>A27T1</t>
  </si>
  <si>
    <t xml:space="preserve">Elaboración de informes para dependencias del Ministerio  o entidades del sector público o entes de control </t>
  </si>
  <si>
    <t>CAPACITACION Y FORMACION DEL RECURSO HUMANO DEL MINISTERIO DE TRABAJO A NIVEL NACIONAL</t>
  </si>
  <si>
    <t>CAPACITAR E INTEGRAR EL RECURSO HUMANO DEL MINISTERIO DEL TRABAJO A TRAVÉS DE PROGRAMAS QUE GARANTICEN LA ADQUISICIÓN DE NUEVOS CONOCIMIENTOS, DESARROLLO DE
HABILIDADES, COMPETENCIAS, ESTRATEGIAS Y ACTITUDES INDIVIDUALES Y COLECTIVAS, NECESARIAS PARA EL ÓPTIMO DESEMPEÑO DE TODOS LOS FUNCIONARIOS EN SUS ACTUALES Y
FUTUROS CARGOS EN EL ÁMBITO DEL DESARROLLO ORGANIZACIONAL, PARA EL LOGRO DE LA MISIÓN Y OBJETIVOS DE LA ENTIDAD.</t>
  </si>
  <si>
    <t>REALIZAR ACTIVIDADES DE SEGUIMIENTO Y/O MONITOREO AL
DESARROLLO DEL PROYECTO</t>
  </si>
  <si>
    <t xml:space="preserve">CONTRATACION DE PERSONAL QUE APOYE EL PROCESO DE FORMACIÓN Y CAPACITACIÓN   </t>
  </si>
  <si>
    <t>SE REALIZO LA CONTRATACIÓN DEL PROFESIONAL LIDER DEL SEGUIMIENTO CONTRATO No. 158 DE 2013 - PARTICIPO EN LA FORMULACION DEL PLAN DE CAPACITACION 2013 - SE DISEÑO Y APROBO EL PLAN DE TRABAJO PARA LA FORMULACION DELPIC 2014</t>
  </si>
  <si>
    <t xml:space="preserve">SE REALIZÓ LA CONTRATACION  DE DOS (2) PROFESIONALES, CONTRATOS DE PRESTACION DE SERVICIOS N. 201 Y 203/2013. </t>
  </si>
  <si>
    <r>
      <t xml:space="preserve">Realizar seguimiento y monitorieo a las acciones programadas en el plan de capacitación </t>
    </r>
    <r>
      <rPr>
        <b/>
        <sz val="22"/>
        <color indexed="10"/>
        <rFont val="Calibri"/>
        <family val="2"/>
      </rPr>
      <t xml:space="preserve"> </t>
    </r>
  </si>
  <si>
    <t>SUBDIRECTOR DE GESTION DEL TALENTO HUMANO / COORDINADOR GRUPO DE BIENESTAR Y CAPACITACION</t>
  </si>
  <si>
    <t>T1I1 - EJECUCION DELPLAN DE CAPACITACION</t>
  </si>
  <si>
    <t>REALIZAR TALLERES, SEMINARIOS, CURSOS, ENTRE OTROS, DE
CAPACITACIÓN Y/O ACTUALIZACIÓN</t>
  </si>
  <si>
    <t>ACCIONES DE CAPACITACIÓN Y FORMACIÓN A PARTIR DEL DIAGNÓSTICO DE NECESIDADES PARA FACILITAR EL DESARROLLO DE COMPETENCIAS Y EL MEJORAMIENTO DE LOS PROCESOS INSTITUCIONALES</t>
  </si>
  <si>
    <t xml:space="preserve">1 - SE ELABORO EL DIAGNOSTICO DE NECESIDADES                                        2 - SE FORMULO EL PLAN DE CAPACITACION 2013 -  3 - SE DISEÑO Y APROBO EL PLAN DE TRABAJO PARA LA FORMULACION DELPIC 2014 4 - CON CARGO A LOS RECURSOS DEL PROY SE REALIZARON DOS CAPACITACIONES EN NIVEL CENTRAL: a) SEMINARIO DE PROTOCOLO AL SERVICIO AL CLIENTE - ASISTENCIA DE 16 FUNCIONARIOS b) SEMINARIO DE CONTROL INTERNO - ASISTENTE JEFE DE OFICINA - SIN CARGO A RECURSOS DEL PROY 2013 SE REALIZO EL SEMINARIO DE GESTION DOCUMENTAL - SENA ASISTENTES 21 FUNCIONARIOS </t>
  </si>
  <si>
    <t>PIC EJECUTADO / PIC PROGRAMADO Consolidar Diagnóstico de Necesidades</t>
  </si>
  <si>
    <t>T2I1 - DIAGNÓSTICO DE NECESIDADES</t>
  </si>
  <si>
    <t>EJECUCIÓN PIC, PLAN INSTITUCIONAL DE CAPACITACIÓN, PROGRAMAS: ASESORIA PREPENSIONADOS, COLPENSIONES; BIENESTAR COMPETENCIAS BASICAS, COMPENSAR,; FORMACION COMPETENCIAS ESPECIFICAS CON ESAP Y CON LA EMPRESA DE VIVERO Y CIA., ALISTAMIENTO CONVENIO DE COLABORACION CON O.I.S.S., SENSIBIZACION, SOCIALIZACIÓN E  INSCRIPCION PROGRAMA NACIONAL" CIUDADANIA DIGITAL".  GESTIÓN DOCUMENTAL  ASISTENTES 20 / SISTEMA GENERAL DE PENSIONES – PREPENSIONADOS ASISTENTES 18 / SISTEMA GENERAL DE PENSIONES – PREPENSIONADOS ASISTENTES 28 / INNOVACIÓN Y PLANEACIÓN EN EL SECTOR PÚBLICO ASISTENTES 10 / SEMINARIO EVALUACIÓN DEL DESEMPEÑO ASISTENTES 18 / CONTRATACIÓN ESTATAL ASISTENTES 44 / SEMINARIO DE SERVICIO AL CIUDADANO ASISTENTES 9 / ADAPTACIÓN AL CAMBIO Jornada 1 ASISTENTES 15 / TRABAJO EN EQUIPO Jornada 1 ASISTENTES 20 / TRABAJO EN EQUIPO Jornada 2 ASISTENTES 14 / ADAPTACIÓN AL CAMBIO Jornada 2 ASISTENTES  12 / SISTEMA GENERAL DE PENSIONES - ASESORÍAS PERSONALES 4</t>
  </si>
  <si>
    <t>PIC EJECUTADO / PIC PROGRAMADO  Contratación de Servicios y Bienes</t>
  </si>
  <si>
    <t>T2I2 - EJECUCION CRONOGRAMA PLAN DE CAPACITACION</t>
  </si>
  <si>
    <t>PIC EJECUTADO / PIC PROGRAMADO Realizar seguimiento trimestral actividades</t>
  </si>
  <si>
    <t>T2I3 - EJECUCION PLAN DE CAPACITACION</t>
  </si>
  <si>
    <t>T2I4 - EJECUCION PLAN DE CAPACITACION</t>
  </si>
  <si>
    <t xml:space="preserve">DISEÑAR O ELABORAR PROGRAMAS, HERRAMIENTAS O
ESTRATEGIAS DE INTERVENCIÓN PARA LOS PROCESOS DE
INDUCCIIÓN, APRENDIZAJE, CAPACITACIÓN O ACTUALIZACIÓN DE
LOS FUNCIONARIOS
</t>
  </si>
  <si>
    <t>ESTABLECIMIENTO DE PROGRAMA DE INDUCCION Y REINDUCCION</t>
  </si>
  <si>
    <t xml:space="preserve">SIN CARGO A RECURSOS DEL PROY 2013 SE REALIZO INDUCCION Y REINDUCCION EN GESTION CONTRACTUAL NIVEL CENTRAL ASISTENTES 18 FUNCIONARIOS  - SE PRESENTO PROYECTO DE TEMAS PARA INDUCCION Y REINDUCCION VIRTUAL - HAY ACERCAMIENTOS PARA CONTRATACION CON ENTES UNIVERSITARIOS </t>
  </si>
  <si>
    <t>CRONOGRAMA EJECUTADO / CRONOGRAMA PROGRAMADO    Establecer cronograma</t>
  </si>
  <si>
    <t>T3I1 - INDUCCION Y REINDUCCION</t>
  </si>
  <si>
    <t xml:space="preserve">LEVANTAMIENTO DE INFORMACION DE INDUCCIÓN Y REINDUCCIÓN.  INSUMOS DE CAPACITACIÓN DENTRO DEL CONVENIO DE COLABORACIÓN CON LA ORGANIZACIÓN IBEROAMERICANA DE SEGURIDAD SOCIAL, O.I.S.S., OPERADOR DE LOS PROGRAMAS DE INDUCCIÓN Y REINDUCCION PARA LA ENTIDAD. </t>
  </si>
  <si>
    <t xml:space="preserve">CRONOGRAMA EJECUTADO / CRONOGRAMA PROGRAMADO     Contratación de Servicios </t>
  </si>
  <si>
    <t>T3I2 - EJECUCION CRONOGRAMA DE INDUCCION Y REINDUCCION</t>
  </si>
  <si>
    <t>CRONOGRAMA EJECUTADO / CRONOGRAMA PROGRAMADO  Realizar seguimiento trimestral actividades</t>
  </si>
  <si>
    <t>T3I3 - EJECUCION CRONOGRAMA DE INDUCCION Y REINDUCCION</t>
  </si>
  <si>
    <t xml:space="preserve">CRONOGRAMA EJECUTADO / CRONOGRAMA PROGRAMADO                                   
Informe Final de Ejecución
</t>
  </si>
  <si>
    <t>T3I4 - EJECUCION INDUCCION Y REINDUCCION</t>
  </si>
  <si>
    <t>IMPLEMENTACION MODULO DE NOMINA - SIGEP</t>
  </si>
  <si>
    <t>LIQUIDACION Y PAGO DE NOMINA A TRAVES DEL SIGEP</t>
  </si>
  <si>
    <t xml:space="preserve">AVANCE: 100%. 
SE ADELANTARON LA TOTALIDAD DE ACTIVIDADES DE LAS ETAPAS DE ESTA FASE:
PRODUCTO: PLAN DE IMPLANTACIÓN DE PROYECTO.
</t>
  </si>
  <si>
    <t>CRONOGRAMA EJECUTADO / CRONOGRAMA PROGRAMADO  Fase de inicio y planeación</t>
  </si>
  <si>
    <t>SUBDIRECTOR DE GESTION DEL TALENTO HUMANO / COORDINADOR GRUPO DE NOMINA</t>
  </si>
  <si>
    <t>T4I1 -PLAN DE IMPLANTACIÓN DE PROYECTO.</t>
  </si>
  <si>
    <t xml:space="preserve">AVANCE: 100%. 
SE ADELANTARON LA TOTALIDAD DE ACTIVIDADES DE LAS ETAPAS DE ESTA FASE:
PRODUCTO: DOCUMENTO DE DIAGNÓSTICO DEL PROCESO ACTUAL DE NÓMINA.
</t>
  </si>
  <si>
    <t>CRONOGRAMA EJECUTADO / CRONOGRAMA PROGRAMADO   Fase de Diagnóstico</t>
  </si>
  <si>
    <t>T4I2 - DIAGNOSTICO</t>
  </si>
  <si>
    <t xml:space="preserve">AVANCE: 70%. 
SE ADELANTARON LAS ESPECIFICACIONES RELATIVAS A LA MATRIZ DE CONCEPTOS Y REVISIÓN DE REPORTES PROVISTOS POR EL MÓDULO DE NÓMINA DEL SIGEP.
PRODUCTO: MATRIZ DE CONCEPTOS DE LIQUIDACIÓN. ESPECIFICACIONES DE REPORTES.
</t>
  </si>
  <si>
    <t xml:space="preserve">AVANCE: 80%. 
SE ADELANTARON LAS ESPECIFICACIONES RELATIVAS A LA MATRIZ DE CONCEPTOS Y REVISIÓN DE REPORTES PROVISTOS POR EL MÓDULO DE NÓMINA DEL SIGEP.
PRODUCTO: MATRIZ DE CONCEPTOS DE LIQUIDACIÓN. ESPECIFICACIONES DE REPORTES.
</t>
  </si>
  <si>
    <t xml:space="preserve">CRONOGRAMA EJECUTADO / CRONOGRAMA PROGRAMADO    Fase de definición </t>
  </si>
  <si>
    <t>T4I3 - MATRIZ DE CONCEPTOS</t>
  </si>
  <si>
    <t xml:space="preserve">AVANCE: 60%.
SE HA ADELANTADO EL CARGUE DE INFORMACIÓN BÁSICA DE HOJAS DE VIDA (ACTUALIZACIÓN A CARGO DE LOS FUNCIONARIOS), VINCULACIONES DE FUNCIONARIOS A LA NUEVA NÓMINA, CARGUE PLANTA BÁSICA.
PRODUCTO: HOJAS DE VIDA ACTUALIZADAS Y VINCULADAS EN EL MÓDULO DE NÓMINA DEL SIGEP.
</t>
  </si>
  <si>
    <t>AVANCE: 90%.
SE HA ADELANTADO EL CARGUE DE INFORMACIÓN BÁSICA DE HOJAS DE VIDA (ACTUALIZACIÓN A CARGO DE LOS FUNCIONARIOS), VINCULACIONES DE FUNCIONARIOS A LA NUEVA NÓMINA, CARGUE PLANTA BÁSICA.
PRODUCTO: HOJAS DE VIDA ACTUALIZADAS Y VINCULADAS EN EL MÓDULO DE NÓMINA DEL SIGEP.</t>
  </si>
  <si>
    <t>CRONOGRAMA EJECUTADO / CRONOGRAMA PROGRAMADO   Cargue de información</t>
  </si>
  <si>
    <t>T4I4 - CARGUE HOJAS DE VIDA</t>
  </si>
  <si>
    <t xml:space="preserve">CRONOGRAMA EJECUTADO / CRONOGRAMA PROGRAMADO   Fase de Construcción   </t>
  </si>
  <si>
    <t>T4I5 - CONSTRUCCION MODELO</t>
  </si>
  <si>
    <t xml:space="preserve">AVANCE: 30%.
INFORMACIÓN BÁSICA DE HOJAS DE VIDA Y PLANTA DE PERSONAL, YA SE ENCUENTRAN MIGRADAS AL AMBIENTE DE SIGEP DEL MINISTERIO.
SE SUSCRIBIÓ CONTRATO PARA EFECTUAR MIGRACIÓN DE DATOS HISTÓRICOS DEL SISTEMA "HOMINIS" AL MÓDULO DE NÓMINA DEL SIGEP
</t>
  </si>
  <si>
    <t>AVANCE: 50%.
INFORMACIÓN BÁSICA DE HOJAS DE VIDA Y PLANTA DE PERSONAL, YA SE ENCUENTRAN MIGRADAS AL AMBIENTE DE SIGEP DEL MINISTERIO.
SE SUSCRIBIÓ CONTRATO PARA EFECTUAR MIGRACIÓN DE DATOS HISTÓRICOS DEL SISTEMA "HOMINIS" AL MÓDULO DE NÓMINA DEL SIGEP
SE ADELANTA EL PROCESO DE CONTRATACION DE SERVIICIOS APOYO PARA EL PROCESO DE CONSTRUCCION DE LAS ESTRUCTURAS DE DATOS DEL SIGEP
SE ADELANTA EL PROCESO DE ADQUISICION DE LA INFRAESTRUCTURA TECNOLOGIA QUE SOPORTARA LA OPERACION DEL SIGEP</t>
  </si>
  <si>
    <t>A4T6</t>
  </si>
  <si>
    <t xml:space="preserve">CRONOGRAMA EJECUTADO / CRONOGRAMA PROGRAMADO  Fase de Migración </t>
  </si>
  <si>
    <t>T4I6 - MIGRACION</t>
  </si>
  <si>
    <t>A4T7</t>
  </si>
  <si>
    <t>CRONOGRAMA EJECUTADO / CRONOGRAMA PROGRAMADO   Fase de Parametrización</t>
  </si>
  <si>
    <t>T4I7 - PARAMETRIZACION</t>
  </si>
  <si>
    <t>A4T8</t>
  </si>
  <si>
    <t xml:space="preserve">CRONOGRAMA EJECUTADO / CRONOGRAMA PROGRAMADO                                                                              Fase de Pruebas       </t>
  </si>
  <si>
    <t>T4I8 - PRUEBAS NOMINA SIGEP</t>
  </si>
  <si>
    <t>FORMULAR E IMPLEMENTAR EL PLAN DE BIENESTAR CON ENFOQUE DE FAMILIA</t>
  </si>
  <si>
    <t xml:space="preserve">REALIZAR LAS TAREAS PARA GARANTIZAR LA FORMULACION E IMPLEMENTACION DE PLAN DE BIENESTAR CON ENFOQUE DE FAMILIA SEGÚN NECESIDADES </t>
  </si>
  <si>
    <t>1 - SE FORMULO EL PLAN DE BIENESTAR                                                                                                                     2 -   SIN CARGO A LOS RECURSOS DEL PROY SE REALIZARON LOS SIGUIENTES EVENTOS: a) TORNEO INTERNO DE BOLOS - ASISTENCIA DE 33 FUNCIONARIOS b) PARTICIPACION EQUIPO DE FOOTBOLL EN TORNEO DE COMPENSAR - ASISTENTES 18 FUNCIONARIOS c) CELEBRACION DE DIA DE LA MUJER Y DIA DEL HOMBRE - TODOS LOS SERVIDORES DEL NIVEL CENTRAL d) SE OTORGO PERMISO PARA CELEBRACION DE FIESTAS REGIONALES EN LAS DT DE PASTO Y BARRANQUILLA</t>
  </si>
  <si>
    <t xml:space="preserve">SE EJECUTA EL PLAN DE BIENESTAR                               •                                 
•         SE REALIZARON LAS VACACIONES RECREATIVAS DE MITAD DE AÑO                    • SE REALIZARON TORNEOS DEPORTIVOS INTERNOS DE RANA Y TENIS DE MESA                       • CELEBRACIÓN DEL DÍA DE LA SECRETARIA                    • CAMINATAS ECOLÓGICAS 
</t>
  </si>
  <si>
    <t xml:space="preserve"> PLAN DE BIENESTAR EJECUTADO / PLAN DE BIENESTAR PROGRAMADO  Establecer Cronograma</t>
  </si>
  <si>
    <t>T5I1 - CRONOGRAMA DE ACTIVIDADES</t>
  </si>
  <si>
    <t xml:space="preserve"> PLAN DE BIENESTAR EJECUTADO / PLAN DE BIENESTAR PROGRAMADO Realizar seguimiento trimestral de actividades  </t>
  </si>
  <si>
    <t xml:space="preserve">T5I2 - EJECUCION CRONOGRAMA </t>
  </si>
  <si>
    <t>A5T3</t>
  </si>
  <si>
    <t xml:space="preserve">PLAN DE BIENESTAR EJECUTADO / PLAN DE BIENESTAR PROGRAMADO                                                  Informe Final de Ejecución
</t>
  </si>
  <si>
    <t>T5I3 - EJECUCION PLAN DE BIENESGTAR</t>
  </si>
  <si>
    <t>FORMULAR E IMPLEMENTAR EL CRONOGRAMA DE SALUD OCUPACIONAL</t>
  </si>
  <si>
    <t>FORMULACION E IMPLEMENTACION DE CRONOGRAMA DE SALUD OCUPACIONAL</t>
  </si>
  <si>
    <t>1 - SE FORMULO EL CRONOGRAMA DE ACTIVIDADES                                        2 - SIN CARGO A LOS RECURSOS DEL PROY SE REALIZA LA  PROGRAMACION Y DESARROLLO DEL PROGRAMA DE VIGILANCIA EPIDEMIOLOGICA OSTEOMUSCULAR Y CARDIOVASCULAR CON LAS PAUSAS ACTIVAS NIVEL CENTRAL - ASISTENCIA TODAS LAS AREAS                                                    3 - VALORACIONES MEDICAS ASISTENTES 38 FUNCIONARIOS                                                                                  4 - VALORACIONES DE ACONDICIONAMIENTO FISICO ASISTENTES 38 FUNCIONARIOS                                                                                                                                       5 - SE REALIZO UNA JUNTA MEDICA                                                                                            6 - DIAGNOSTICO E INTERVENCION DE RIESGO PSICOSOCIAL EN LA DIRECCION DE RIESGOS                                                                                       7 - SE CONVOCATORIA Y CONFORMAQCIONDE COMITES DE CONVIVENCIA Y COPASO</t>
  </si>
  <si>
    <t>CRONOGRAMA EJECUTADO / CRONOGRAMA PROGRAMADO                                                  Establecer Cronograma</t>
  </si>
  <si>
    <t>T6I1 - CRONOGRAMA DE SALUD OCUPACIONAL</t>
  </si>
  <si>
    <t xml:space="preserve">SE ADELANTA EL CRONOGRAMA DE ACTIVIDADES  
•         
•         SE REALIZARON TRES CAPACITACIONES DE LA BRIGADA DE EMERGENCIA A UN PROMEDIO DE 15 FUNCIONARIOS INTEGRANTES.
•         SE REALIZARON LOS LEVANTAMIENTOS DE INFORMACIÓN PARA LA HISTORIA CLÍNICA DE RIESGO CARDIOVASCULAR A 51 FUNCIONARIOS.
•         SE EFECTUÓ JUNTA MÉDICA CON LA ARL 
•         SE REALIZARON CINCO (5) ACOMPAÑAMIENTOS TÉCNICOS A DIRECCIONES TERRITORIALES.
•         SE ESTÁ CONSTRUYENDO EL REGLAMENTO INTERNO DE LA BRIGADA DE EMERGENCIAS.
•         SE REALIZARON 24 JORNADAS DE PAUSAS ACTIVAS CON UNA PARTICIPACIÓN PROMEDIO DE 40 FUNCIONARIOS POR ACTIVIDAD. </t>
  </si>
  <si>
    <t>CRONOGRAMA EJECUTADO / CRONOGRAMA PROGRAMADO   Realizar seguimiento trimestral de actividades</t>
  </si>
  <si>
    <t>T6I2 - EJECUCION CRONOGRAMA DE SALUD OCUPACIONAL</t>
  </si>
  <si>
    <t xml:space="preserve">CRONOGRAMA EJECUTADO / CRONOGRAMA PROGRAMADO                                                  Informe Final de Ejecución
</t>
  </si>
  <si>
    <t>T6I3 - EJECUCION CRONOGRAMA DE SALUD OCUPACIONAL</t>
  </si>
  <si>
    <t>MEDICION DE CLIMA LABORAL</t>
  </si>
  <si>
    <t>DETERMINAR EL GRADO DE SATISFACCION DE LOS SERVIDORES DEL MINSITERIO</t>
  </si>
  <si>
    <t>1 - SE FORMULO EL PLAN Y AGENDA DE TRABAJO                                                                                        2 - SE APROBO LA BATERIA DE RIESGO PSICOSOCIAL Y EL INSTRUMENTO DE MEDICION DE CLIMA ORGANIZACIONAL DISEÑADO POR EL DAFP</t>
  </si>
  <si>
    <t>T7I1 - CRONOGRAMA DE ACTIVIDADES</t>
  </si>
  <si>
    <t xml:space="preserve"> SE REALIZARON LAS SIGUIENTES VISITAS A LAS DIRECCIONES TERRITORIALES PARA UN TOTAL DE 139 ENCUESTAS EN TOTAL, ASÍ:
•         ANTIOQUIA – MEDELLÍN (40 ENCUESTAS)
•         ARAUCA - ARAUCA (5 ENCUESTAS)
•         CORDOBA – MONTERÍA (25 ENCUESTAS)
•         TOLIMA – IBAGUÉ (25 ENCUESTAS)
•         VALLE DEL CAUCA – CALI (44 ENCUESTAS)
</t>
  </si>
  <si>
    <t xml:space="preserve">CRONOGRAMA EJECUTADO / CRONOGRAMA PROGRAMADO  Adelantar labor de recoleccion de información - registro de encuesta  </t>
  </si>
  <si>
    <t>T7I2 - EJECUCION CRONOGRAMA DE RECOLECCION DE INFORMACION</t>
  </si>
  <si>
    <t>A7T3</t>
  </si>
  <si>
    <t>CRONOGRAMA EJECUTADO / CRONOGRAMA PROGRAMADO  Tabulación e Informe</t>
  </si>
  <si>
    <t>T7I3 - REGISTRO DE INFORMACION</t>
  </si>
  <si>
    <t>A7T4</t>
  </si>
  <si>
    <t xml:space="preserve">CRONOGRAMA EJECUTADO / CRONOGRAMA PROGRAMADO                                                                                                                     Documento de acciones de mejora
</t>
  </si>
  <si>
    <t>T7I4 - INFORME MEDICION DE CLIMA LABORAL</t>
  </si>
  <si>
    <t>PLAN DE VACANTES A TRAVES DEL SIGEP</t>
  </si>
  <si>
    <t>REPORTE O VALIDACION DEL PLAN DE VACANTES A TRAVES DEL SIGEP</t>
  </si>
  <si>
    <t xml:space="preserve">SE ADELANTARON LA TOTALIDAD DE ACTIVIDADES DEL PLAN DE IMPLANTACIÓN DE PROYECTO.
</t>
  </si>
  <si>
    <t>SUBDIRECTOR DE GESTION DEL TALENTO HUMANO / COORDINADOR GRUPO DE ADMINISTRACION DE PERSONAL</t>
  </si>
  <si>
    <t>T8I1 -PLAN DE IMPLANTACIÓN DE PROYECTO.</t>
  </si>
  <si>
    <t xml:space="preserve">SE ADELANTARON LA TOTALIDAD DE ACTIVIDADES DE LA ETAPA DOCUMENTO DE DIAGNÓSTICO DEL PROCESO ACTUAL DE NÓMINA.
</t>
  </si>
  <si>
    <t>T8I2 - DIAGNOSTICO</t>
  </si>
  <si>
    <t xml:space="preserve">
</t>
  </si>
  <si>
    <t xml:space="preserve">AVANCE: 80%. 
SE ADELANTARON LAS ESPECIFICACIONES RELATIVAS A LA MATRIZ DE CONCEPTOS.
PRODUCTO: MATRIZ DE CONCEPTOS.
</t>
  </si>
  <si>
    <t>T8I3 - MATRIZ DE CONCEPTOS</t>
  </si>
  <si>
    <t xml:space="preserve">AVANCE: 60% EN EL CARGUE DE INFORMACIÓN BÁSICA DE HOJAS DE VIDA (ACTUALIZACIÓN A CARGO DE LOS FUNCIONARIOS),  CARGUE PLANTA BÁSICA.
PRODUCTO: HOJAS DE VIDA ACTUALIZADAS 
</t>
  </si>
  <si>
    <t>AVANCE: 90%.
SE HA ADELANTADO EL CARGUE DE INFORMACIÓN BÁSICA DE HOJAS DE VIDA (ACTUALIZACIÓN A CARGO DE LOS FUNCIONARIOS), CARGUE PLANTA BÁSICA.
PRODUCTO: HOJAS DE VIDA ACTUALIZADAS Y VINCULADAS EN EL SIGEP.</t>
  </si>
  <si>
    <t>T8I4 - CARGUE HOJAS DE VIDA</t>
  </si>
  <si>
    <t>AVANCE: 30% INFORMACIÓN BÁSICA DE HOJAS DE VIDA Y PLANTA DE PERSONAL, YA SE ENCUENTRAN MIGRADAS AL AMBIENTE DE SIGEP DEL MINISTERIO.
SE SUSCRIBIÓ CONTRATO PARA EFECTUAR MIGRACIÓN DE DATOS HISTÓRICOS DEL SISTEMA "HOMINIS" AL MÓDULO DE NÓMINA DEL SIGEP</t>
  </si>
  <si>
    <t>A8T5</t>
  </si>
  <si>
    <t>T8I5 - CONSTRUCCION MODELO</t>
  </si>
  <si>
    <t>AVANCE: 50%.
INFORMACIÓN BÁSICA DE HOJAS DE VIDA Y PLANTA DE PERSONAL, YA SE ENCUENTRAN MIGRADAS AL AMBIENTE DE SIGEP DEL MINISTERIO.
SE ADELANTA EL PROCESO DE CONTRATACION DE SERVIICIOS APOYO PARA EL PROCESO DE CONSTRUCCION DE LAS ESTRUCTURAS DE DATOS DEL SIGEP
SE ADELANTA EL PROCESO DE ADQUISICION DE LA INFRAESTRUCTURA TECNOLOGIA QUE SOPORTARA LA OPERACION DEL SIGEP</t>
  </si>
  <si>
    <t>A8T6</t>
  </si>
  <si>
    <t>A8T7</t>
  </si>
  <si>
    <t>A8T8</t>
  </si>
  <si>
    <t>T4I7 - PRUEBAS PLAN DE VACANTES SIGEP</t>
  </si>
  <si>
    <t>DEPENDENCIA: Oficina Asesora de Planeación</t>
  </si>
  <si>
    <t>Código de la actividad</t>
    <phoneticPr fontId="0" type="noConversion"/>
  </si>
  <si>
    <t>FECHA</t>
    <phoneticPr fontId="0" type="noConversion"/>
  </si>
  <si>
    <t>Tarea específica</t>
    <phoneticPr fontId="0" type="noConversion"/>
  </si>
  <si>
    <t>Costo de la tarea</t>
    <phoneticPr fontId="0" type="noConversion"/>
  </si>
  <si>
    <t>IMPLANTACIÓN DEL PLAN DE ESTUDIOS E INVESTIGACINES DEL SECTOR TRABAJO A NIVEL NACIONAL</t>
  </si>
  <si>
    <t>DISEÑAR E IMPLEMENTAR HERRAMIENTAS TÉCNICAS Y ESTRATEGIAS DE INTERVENCIÓN, QUE FORTALEZCAN LA CAPACIDAD INSTITUCIONAL Y DE INVESTIGACIÓN EN EL PROCESO DE TOMA DE DECISIONES DE LAS ALTAS DIRECTIVAS DEL MINISTERIO DEL TRABAJO Y DEL SECTOR, PARA CONTRIBUIR AL DESARROLLO SOCIOECONÓMICO DEL PAÍS Y BIENESTAR DE LA POBLACIÓN COLOMBIANA.</t>
  </si>
  <si>
    <t xml:space="preserve">Asesorar las distintas investigaciones y/o estudios  del Ministerio </t>
  </si>
  <si>
    <t>Asesorar y orientar en la priorización y pertinencia de  las investigaciones y/o estudios que realicen las dependencias del  Ministerio, desde su formulación, durante su desarrollo y hasta su conclusión.</t>
  </si>
  <si>
    <t>se han identificado las necesidades de investigación de las dependencias para el presente año a partir de lo cual se consolidará el plan de estudios e investigaciones.
Se ha prestado asesoria a las dependencia que realizan y realizaran estudios e investigaciones.</t>
  </si>
  <si>
    <t>Identificar y consolidar el plan de estudios e investigaciones de acuerdo a las necesidades de las dependencias del Ministerio</t>
  </si>
  <si>
    <t>Contratista- Jefe Dependencia</t>
  </si>
  <si>
    <t>Un plan de estudios e investigaciones consolidado</t>
  </si>
  <si>
    <t>Prestar asesoría y orientación a las depencias que realizarán los estudios y/o investigaciones</t>
  </si>
  <si>
    <t>Asesorías y orientaciones brindadas</t>
  </si>
  <si>
    <t>Realizar el seguimiento a  los estudios e investigaciones realizados o contratados por el Ministerio</t>
  </si>
  <si>
    <t>Informe de seguimiento de estudios e investigaciones del Plan de estudios.</t>
  </si>
  <si>
    <t>Conformar la red de grupos de investigacion sobre el trabajo en Colombia</t>
  </si>
  <si>
    <t>Una red de investigación conformada</t>
  </si>
  <si>
    <t>Actualizar la biblioteca virtual sobre el trabajo en Colombia</t>
  </si>
  <si>
    <t>Biblioteca virtual  actualizada</t>
  </si>
  <si>
    <t>Publicar y/o divulgar los estudios e investigaciones</t>
  </si>
  <si>
    <t>Gestionar y contratrar lo pertinente para la publicación de los estudios e investigaciones sobre el trabajo en Colombia</t>
  </si>
  <si>
    <t>Se desarrolló el sistema de la biblioteca virtual del trabajo, el cual se encuentra en proceso de prueba y ajustes</t>
  </si>
  <si>
    <t>Desarrollar la base de datos de la biblioteca virtual y el aplicativo para su consulta a traves de la pagina web del Ministerio</t>
  </si>
  <si>
    <t>una base de datos y un aplicativo web desarrollado</t>
  </si>
  <si>
    <t>Realizar estudios e investigaciones sobre el trabajo en Colombia</t>
  </si>
  <si>
    <t>realizar estudios e investigaciones que brinden herramientas para la formulacion de política pública con el fin de mejorar la calidad de vida de los trabajadores en Colombia</t>
  </si>
  <si>
    <t xml:space="preserve">Se inicio el desarrollo de los estudios de 'analisis comparativo de esquemas de certificacion de competencias', de 'análisis del impacto de la eliminacion del articulo 74 del codigo sustantivo del trabajo',  el 'análisis metodológico de las encuestas de Trabajo Infantil', el 'estudio cuantitativo sobre las condiciones laborales de las familias y su relación con el Trabajo Infantil', la elaboración de 'los estudios, conceptos tecnicos y apoyo gerencial al proceso contractual mediante el cual el Ministerio construira su Sistema Integrado de Información' y el proyecto 'de creación de la unidad administrativa especial para el Servicio Público de Empleo' y se concluyó el estudio de ' rediseño institucional, modificación de su estructura y planta de personal'.
</t>
  </si>
  <si>
    <t>Realizar estudios del mercado laboral con enfoque diferencial de género</t>
  </si>
  <si>
    <t>Contratista- Supervisor del contrato</t>
  </si>
  <si>
    <t>Estudios de mercado laboral con enfoque de género</t>
  </si>
  <si>
    <t>realizar un analisis comparativo de esquemas de certificacion de competencias</t>
  </si>
  <si>
    <t>un análisis de esquemas de certificación de competencias realizado</t>
  </si>
  <si>
    <t xml:space="preserve">analizar el impacto de la eliminacion del articulo 74 del codigo sustantivo del trabajo </t>
  </si>
  <si>
    <t>un análisis de impacto de eleiminación del art. 74 del CST realizado</t>
  </si>
  <si>
    <t>A3T5</t>
  </si>
  <si>
    <t>Realizar un análisis metodológico de las encuestas sobre trabajo infantil.</t>
  </si>
  <si>
    <t xml:space="preserve">Análisis metodológico de las encuestas de trabajo infantil </t>
  </si>
  <si>
    <t>A3T6</t>
  </si>
  <si>
    <t>Analizar cuantitativamente las condiciones laborales y sociales de las familias y su relacion con el trabajo infantil de acuerdo a la Encuesta Nacional de Trabajo Infantil de 2011</t>
  </si>
  <si>
    <t>Estudio cuantitativo sobre las condiciones laborales y sociales de las familias y su relacion con el trabajo infantil</t>
  </si>
  <si>
    <t>A3T9</t>
  </si>
  <si>
    <t>Prestar asesoría y apoyo técnico al Ministerio del Trabajo, en el proceso de rediseño institucional, modificación de su estructura y planta de personal</t>
  </si>
  <si>
    <t>propuesta de rediseño institucional</t>
  </si>
  <si>
    <t>A3T11</t>
  </si>
  <si>
    <t>Amparar viaticos y  gastos de viaje necesarios para el desarrollo de las diferentes actividades  relacionadas con el proyecto de estudios e investigaciones</t>
  </si>
  <si>
    <t>A3T12</t>
  </si>
  <si>
    <t>Realizar estudios, conceptos tecnicos y apoyo gerencial al proceso contractual mediante el cual el Ministerio construira su Sistema Integrado de Información</t>
  </si>
  <si>
    <t>estudios y conceptos tecnicos</t>
  </si>
  <si>
    <t>A3T13</t>
  </si>
  <si>
    <t>Prestar apoyo al Ministerio en la realización de estudios sobre el sistema pensional y de protección a la vejez</t>
  </si>
  <si>
    <t>estudios sobre el sistema pensional y de protección a la vejez</t>
  </si>
  <si>
    <t>A3T14</t>
  </si>
  <si>
    <t>Prestación de servicios de asesoría y apoyo técnico al Ministerio del Trabajo, en el proceso de creación de la unidad administrativa especial para el Servicio Público de Empleo</t>
  </si>
  <si>
    <t>Diagnostico, estrategia y documentos para la creación de la Unidad Administrativa Especial del Servicio Público de Empleo</t>
  </si>
  <si>
    <t>Realizar las acciones pertinentes para el correcto funcionamiento del observatorio de conflictos laborales/sociales</t>
  </si>
  <si>
    <t>Identificar, organizar , clasificar y   analizar  los eventos que puedan afectar las relaciones laborales y  generar   protocolos de anticipación, atención y acompañamiento  relacionados con la resolución de conflictos laborales/sociales</t>
  </si>
  <si>
    <t xml:space="preserve">La información relevante sobre los eventos que puedan afectar las relaciones labores se realiza constantemente, junto con la elaboración y difusión de protocolos y el acompañamiento a la resolución de conflictos </t>
  </si>
  <si>
    <t>Recolectar, sistematizar, analizar y difundir información relevante sobre los eventos que puedan afectar las relaciones labores y los que promuevan y ayuden a su construcción positiva.</t>
  </si>
  <si>
    <t>Reportes y alertas generados</t>
  </si>
  <si>
    <t>Elaborar y difundir protocolos de anticipación, atención y acompañamiento  relacionados con la resolución de conflictos laborales/sociales</t>
  </si>
  <si>
    <t>Protocolos elaborados y difundidos</t>
  </si>
  <si>
    <t>DISEÑO, IMPLEMENTACION Y DESARROLLO DEL SISTEMA INTEGRADO DE GESTION EN EL MINISTERIO DEL TRABAJO A NIVEL NACIONAL.</t>
  </si>
  <si>
    <t>IMPLEMENTAR, ESTRUCTURAR Y DAR CONTINUIDAD DE MANERA ARTICULADA Y EFECTIVA A LOS LINEAMIENTOS DE POLÍTICA, DIRECCIONAMIENTO ESTRATÉGICO Y PROCESOS DE GESTIÓN DEL MINISTERIO DE TRABAJO, ENTRE OTROS, COMO REQUISITOS MEDULARES PARA LA IMPLEMENTACIÓN DEL SISTEMA DE GESTIÓN DE CALIDAD, SISTEMA DE CONTROL INTERNO Y EL SISTEMA DE DESARROLLO ADMINISTRATIVO QUE PERMITAN POSICIONAR Y FORTALECER AL MINISTERIO EN CONDICIONES DE RESPONDER DE MANERA EFICIENTE, EFECTIVA, EFICAZ, REAL, ACCESIBLE Y OPORTUNA A LOS REQUERIMIENTOS DE LOS USUARIOS INTERNOS Y EXTERNOS, EN EL MARCO DE SUS FUNCIONES Y COMPETENCIAS.</t>
  </si>
  <si>
    <t>2011011000494</t>
  </si>
  <si>
    <t>$1.730.000.000.00</t>
  </si>
  <si>
    <t>Asistencia Técnica para la implementación del Sistema Integrado de Gestión</t>
  </si>
  <si>
    <t>Esta actividad inicia con un diagnóstico del estado de la entidad en cuanto al SIG,  desarrolla un cronogrma y una matriz de actividades para el ajuste y despliegue del Sistema en el nivel central y territorial respectivamente.  Se cerrarán brechas en cuanto a los requisitos de la NTC GP 1000 y los demás subsistemas que componen el SIG; y generará un programa completo de  asistencia técnica para el SIG, comunicaciones y ayuda permanente, soportada en una estrategia de gestión del cambio</t>
  </si>
  <si>
    <t>Coordinación del proyecto de inversión con avance, documentación del SIG con ajustes parciales, despliegue previo del SIG a territoriales diseñado a través de un plan piloto y conclusión del mismo.
Contratación de la firma consultora para el proyecto de ajuste y despliegue del ssitema Integrado de Gestión.
Documento análisis estado del arte del Sistema Integradod e Gestión y Diagnóstico de correlación de los subsistemas.
Matriz de descomposición de actividades elaborada, en etapa de implementación y seguimiento parcial. 
plan de cierre de brechas diseñado y en implementación.
Programa de formación de formadores diseñado.</t>
  </si>
  <si>
    <t>A5-T1</t>
  </si>
  <si>
    <t>Orientar y apoyar la coordinación, la implementación y desarrollo del SIG</t>
  </si>
  <si>
    <t>Jefe OAP/ contratista</t>
  </si>
  <si>
    <t>Informe de avance</t>
  </si>
  <si>
    <t>A5-T2</t>
  </si>
  <si>
    <t>Apoyar la estrategia de despliegue del SIG</t>
  </si>
  <si>
    <t>Apoyar el desarrollo metodológico de la implementación de los subsistemas que componen el Sistema Integrado de Gestión del Ministerio del Trabajo</t>
  </si>
  <si>
    <t>Documentos del SIG ajustados</t>
  </si>
  <si>
    <t>A5-T3</t>
  </si>
  <si>
    <t>Generar un documento del estado actual de la Entidad en materia de SIG.</t>
  </si>
  <si>
    <t>Grupo lider del SIG</t>
  </si>
  <si>
    <t>Documento estado actual del SIG elaborado.</t>
  </si>
  <si>
    <t>A5-T4</t>
  </si>
  <si>
    <t>Diseñar la matriz de descomposición de actividades</t>
  </si>
  <si>
    <t>Matriz elaborada</t>
  </si>
  <si>
    <t>A5-T5</t>
  </si>
  <si>
    <t>Desarrollar cada uno de los requisitos necesarios para el diseño del Sistema</t>
  </si>
  <si>
    <t>Grupo lider del SIG/contratista</t>
  </si>
  <si>
    <t>A5-T6</t>
  </si>
  <si>
    <t>Ajustar la documentación existente del SIG</t>
  </si>
  <si>
    <t>A5-T7</t>
  </si>
  <si>
    <t>Elaborar documentos faltantes según las normas</t>
  </si>
  <si>
    <t>Documentos requeridos por las normas</t>
  </si>
  <si>
    <t>A5-T8</t>
  </si>
  <si>
    <t>Elaborar versión completa del manual del SIG</t>
  </si>
  <si>
    <t>Manual del SIG ajustado</t>
  </si>
  <si>
    <t>A5-T9</t>
  </si>
  <si>
    <t>Implementar un programa de asistencia técnica, comunicaciones y ayuda permanente, soportada en una estrategia de gestión del cambio</t>
  </si>
  <si>
    <t>Asistencia tecnica implementada</t>
  </si>
  <si>
    <t>A5-T10</t>
  </si>
  <si>
    <t xml:space="preserve">Desarrollar las tareas correspondientes a la actividad implementación del SIG  del Plan de acción 2013 en todos los procesos, así como en las   direcciones territoriales </t>
  </si>
  <si>
    <t xml:space="preserve">Grupo lider del SIG/ Gestores de las DT </t>
  </si>
  <si>
    <t>A5-T11</t>
  </si>
  <si>
    <t xml:space="preserve">Diseñar y desarrollar un programa de capacitaciones para el nivel central </t>
  </si>
  <si>
    <t>Programa de capacitaciones implementado</t>
  </si>
  <si>
    <t>A5-T12</t>
  </si>
  <si>
    <t>Diseñar y desarrollar un programa de formación de formadores para los gestores del nivel territorial</t>
  </si>
  <si>
    <t>Grupo lider del SIG/ contratista</t>
  </si>
  <si>
    <t>Programa de formación de formadores implementado</t>
  </si>
  <si>
    <t>A5-T13</t>
  </si>
  <si>
    <t>Adquirir insumos necesarios para el apoyo a la estrategia de despliegue a la implementación del SIG y sus subsistemas</t>
  </si>
  <si>
    <t>Insumos adquiridos</t>
  </si>
  <si>
    <t>Implementar la fase de  seguimiento, monitoreo y control del SIG a nivel nacional</t>
  </si>
  <si>
    <t>Se generará el proceso de pre auditorías internas y externas así como  la implementación de monitoreo y control del SIG a nivel nacional</t>
  </si>
  <si>
    <t xml:space="preserve">Avance en el sistema de apoyo a la planeación, capacitación de riesgos implementada, política de administración de riesgos definida, planes de mejoramiento desarrollados parcialmente.
Sistema de información del SIG actualizado.
Seguimiento a los indicadores por proceso correspondientes al primer trimestre del año realizado.  La información de los reportes se ha consolidado en  el cuadro de mando. 
Seguimiento  a los planes de mejoramiento propuestos por  de proceso realizado. Dicha información se encuentra consolidad en la matriz de plan de mejoramiento 
 Se han publicado en la página web del Ministerio en la sección institucional del SIG todos los documentos que se han elaborado y aprobado por los responsables de los procesos. listado maestro de docuemtnos  en actualización permanente. 
</t>
  </si>
  <si>
    <t>A6-T1</t>
  </si>
  <si>
    <t>Apoyar el desarrollo de un sistema de seguimiento a la gestión del MT.</t>
  </si>
  <si>
    <t>Jefe OAP/ contratistas</t>
  </si>
  <si>
    <t>Sistema de seguimiento implementado</t>
  </si>
  <si>
    <t>A6-T2</t>
  </si>
  <si>
    <t>Adecuar, instalar e implementar el sistema de apoyo a la planeación y gestión institucional SPGI</t>
  </si>
  <si>
    <t>Sistema implementado</t>
  </si>
  <si>
    <t>A6-T3</t>
  </si>
  <si>
    <t>Definir criterios generales para la identificación y prevención de riesgos de corrupción</t>
  </si>
  <si>
    <t>Procedimiento de administración de riesgos ajustado</t>
  </si>
  <si>
    <t>Política de administración de riesgos ajustada incluyendo riesgos de corrupción</t>
  </si>
  <si>
    <t>A6-T4</t>
  </si>
  <si>
    <t>Capacitar a los gestores de procesos en la metodología de administración de riesgos</t>
  </si>
  <si>
    <t>Listados de asistencia</t>
  </si>
  <si>
    <t>A6-T5</t>
  </si>
  <si>
    <t>Elaborar y aprobar mapas de riesgos y sus planes de manejo incluyendo riesgos de corrupción</t>
  </si>
  <si>
    <t>Gestores procesos y responsables de procesos</t>
  </si>
  <si>
    <t>Mapas de riesgos aprobado y publicado</t>
  </si>
  <si>
    <t>A6-T6</t>
  </si>
  <si>
    <t>Socializar al interior del Ministerio los mapas de riesgos</t>
  </si>
  <si>
    <t>Correos con la socialización</t>
  </si>
  <si>
    <t>A6-T7</t>
  </si>
  <si>
    <t>Realizar el mantenimiento a los procesos a cargo de la oficina Asesora de Planeación (Direccionamiento estratégico y Administración del SIG)</t>
  </si>
  <si>
    <t>Gestores procesos</t>
  </si>
  <si>
    <t>Documentos actualizados</t>
  </si>
  <si>
    <t>A6-T8</t>
  </si>
  <si>
    <t>Realizar el seguimiento a los indicadores de todos los procesos de acuerdo a su periodicidad</t>
  </si>
  <si>
    <t>Profesional grupo lider del SIG</t>
  </si>
  <si>
    <t>Cuadro de mando actualizado</t>
  </si>
  <si>
    <t>A6-T9</t>
  </si>
  <si>
    <t>Realizar la validación y consolidación de las acciones correctivas de todos los procesos</t>
  </si>
  <si>
    <t>Matriz de Plan de mejoramiento actualizada</t>
  </si>
  <si>
    <t>A6-T10</t>
  </si>
  <si>
    <t>Realizar la consolidación de las acciones preventivas y de mejora de todos los procesos.</t>
  </si>
  <si>
    <t>A6-T11</t>
  </si>
  <si>
    <t>Mantener actualizado el sistema de información del SIG</t>
  </si>
  <si>
    <t>Documentos actualizados, consolidados y divulgados.</t>
  </si>
  <si>
    <t>A6-T12</t>
  </si>
  <si>
    <t>Implementar las preauditorías a nivel nacional</t>
  </si>
  <si>
    <t>Grupo lider del SIG/ Grupo auditores MT/ Control interno</t>
  </si>
  <si>
    <t>32 preauditorías implementadas</t>
  </si>
  <si>
    <t>A6-T13</t>
  </si>
  <si>
    <t>Establecer plan de solución y cierre de hallazgos</t>
  </si>
  <si>
    <t>Grupo lider del SIG/ gestores de todos los procesos y DT</t>
  </si>
  <si>
    <t>Cierre de hallazgos ejecutado</t>
  </si>
  <si>
    <t>Capacitación en Talleres, seminarios, conferencias, entre otros.</t>
  </si>
  <si>
    <t>Se desarrollará un programa de capacitaciones para el nivel central y las direcciones territoriales, en las cuales se contará con desplazamientos, viáticos y un programa de certificación para auditores internos</t>
  </si>
  <si>
    <t>Plan de capacitaciones  diseñado y sensibilizaciones a direcciones territoriales implementadas;  capacitaciones en generalidades SIG impartidas a dos dependencias del nivel central, capacitación a gestores implementada</t>
  </si>
  <si>
    <t>A7-T1</t>
  </si>
  <si>
    <t>Capacitar y certificar  a 50 auditores internos</t>
  </si>
  <si>
    <t>50 auditores internos certificados</t>
  </si>
  <si>
    <t>A7-T2</t>
  </si>
  <si>
    <t>Diseñar y desarrollar un programa de capacitaciones para el nivel central y territorial</t>
  </si>
  <si>
    <t>Grupo Lider del SIG</t>
  </si>
  <si>
    <t>Programa implementado</t>
  </si>
  <si>
    <t>Adquisición y/o Implementación de herramientas software para apoyo la administración del Sistema Integrado de Gestión del Ministerio del Trabajo</t>
  </si>
  <si>
    <t>Estudio de mercado, expedición de cdp y estudios previos realizados y remitidos a gestión contractual, para inicio de proceso en la primera semana de julio de 2013</t>
  </si>
  <si>
    <t>A8-T1</t>
  </si>
  <si>
    <t>Adquirir e instalar un software para la administración del SIG en el Ministerio del Trabajo</t>
  </si>
  <si>
    <t>Software instalado y en ejecución</t>
  </si>
  <si>
    <t>Gestionar la Planeación y el Seguimiento a Planes de Gestión</t>
  </si>
  <si>
    <t>Requerimiento general</t>
  </si>
  <si>
    <t>Realizar la coordinación, formulación, consolidación, informe y/o seguimiento a los planes de gestión según corresponda:
1) Estratégico Sectorial
2) Estratégico Institucional
3) SISMEG 
4) Planes de acción.
5) Plan Anticorrupción y Atención al Ciudadano</t>
  </si>
  <si>
    <t>Se ejecutó la totalidad de las tareas de la 1 a la 4, se continua con las verificaciones a las modificaciones. Se realizó la definición de las herramientas y metodología de los acuerdos de gestión, se consolidó y publicó el plan anticorrupción y antención al ciudadano, es cosntante la verificación de solicitudes de CDP de todas las dependencias del nivel central.
Se hizo entrega de las propuestas de acuerdos de gestión a cada dependencia q cuanta con plan de acción, se realizó al seguimiento trimestral correspondiente a todos los planes de gestión del ministerio.</t>
  </si>
  <si>
    <t>Elaborar y entregar los insumos a dependencias para la  Planeación Estratégica de la vigencia y posterior formulación de planes de Acción.</t>
  </si>
  <si>
    <t>01/31/2013</t>
  </si>
  <si>
    <t>Funcionarios Oficina Asesora de Planeación</t>
  </si>
  <si>
    <t>Insumos entregados</t>
  </si>
  <si>
    <t>Asistir técnicamente a las dependencias (48 dependencias) para la  formulación de planes de Acción</t>
  </si>
  <si>
    <t>Dependencias asistidas</t>
  </si>
  <si>
    <t>Realizar la revisión metodológica y observaciones a los planes de acción formulados</t>
  </si>
  <si>
    <t>Planes de Acción revisados</t>
  </si>
  <si>
    <t>Consolidar y publicar la versión definitiva de los planes de acción del Ministerio del Trabjo</t>
  </si>
  <si>
    <t>Funcionario Oficina Asesora de Planeación</t>
  </si>
  <si>
    <t>Planes de acción consolidados y publicados</t>
  </si>
  <si>
    <t>A9T5</t>
  </si>
  <si>
    <t>Dar respuesta a solicitud de modificaciones de los planes de acción</t>
  </si>
  <si>
    <t>Respuestas a Modificaciones</t>
  </si>
  <si>
    <t>A9T6</t>
  </si>
  <si>
    <t>Realizar el seguimiento trimestral a los planes de acción del Ministerio</t>
  </si>
  <si>
    <t>1 Matriz con el seguimiento</t>
  </si>
  <si>
    <t>A9T7</t>
  </si>
  <si>
    <t>Realizar el seguimiento trimestral al plan estratégico Institucional</t>
  </si>
  <si>
    <t>Documentos Consolidados.</t>
  </si>
  <si>
    <t>A9T8</t>
  </si>
  <si>
    <t>Realizar el seguimiento trimestral al plan estratégico sectorial</t>
  </si>
  <si>
    <t>A9T9</t>
  </si>
  <si>
    <t>Segumiento al plan de mejoramiento de la Contraloría</t>
  </si>
  <si>
    <t xml:space="preserve">Respuesta a no conformidades </t>
  </si>
  <si>
    <t>A9T10</t>
  </si>
  <si>
    <t>Prestar el apoyo requerido a los gerentes en el proceso de fijación de los acuerdos de gestión</t>
  </si>
  <si>
    <t>Acuerdos de gestión de las dependencias que cuenten con plan de acción</t>
  </si>
  <si>
    <t>A9T11</t>
  </si>
  <si>
    <t>Realizar las actividades para cumplir con el plan de adquisiciones de la Oficina y su respectivo seguimiento</t>
  </si>
  <si>
    <t>Plan de adquisiciones ejecutado</t>
  </si>
  <si>
    <t>A9T12</t>
  </si>
  <si>
    <t>Consolidar y publicar el plan Anticorrupción y de atención al cuidadano del Ministerio del Trabajo</t>
  </si>
  <si>
    <t>Plan Anticorrupción y de atención al ciudadano aprobado y publicado</t>
  </si>
  <si>
    <t>A9T13</t>
  </si>
  <si>
    <t>Realizar revisión a la solicitud de CDP con cargo a los proyectos de inversión del Ministerio.</t>
  </si>
  <si>
    <t>base de datos consolidada de solicitudes revisadas.</t>
  </si>
  <si>
    <t>A9T14</t>
  </si>
  <si>
    <t>Consolidar los avances en la implementación del plan antitrámites del Sector Trabajo.</t>
  </si>
  <si>
    <t>Informes de seguimiento</t>
  </si>
  <si>
    <t xml:space="preserve">Gestionar Proyectos de Inversión </t>
  </si>
  <si>
    <t>Coordinar, formular y realizar  seguimiento a proyectos de inversión y al presupuesto de funcionamiento</t>
  </si>
  <si>
    <t>Se viabilizó la totalidad de los proyectos de inversión presentados, se realizó la asesoría para la formulación de las cadenas de valor de los proyectos nuevos, se adelantaron los trámites de vigencias futuras solicitados, traslados, se realizó el seguimiento presupuestal mensual,  se realizó la consolidación de la información del marco de gasto de mediano plazo.</t>
  </si>
  <si>
    <t>Formular y/o Modificar  los proyectos de inversión de la oficina</t>
  </si>
  <si>
    <t>Formulación de proyectos y modificaciones realizadas</t>
  </si>
  <si>
    <t>Viabilizar los Proyectos de inversión del sector.</t>
  </si>
  <si>
    <t>Proyectos viabilizados,  respuestas realizadas a las solicitudes de las dependencias, y entidades adscritas y vinculadas.</t>
  </si>
  <si>
    <t>A10T3</t>
  </si>
  <si>
    <t>Realizar tramites de modificaciones al presupuesto ( traslados, aclaración de leyenda, distribución previo concepto, entre otros)</t>
  </si>
  <si>
    <t>Respuesta a modificadiones</t>
  </si>
  <si>
    <t>A10T4</t>
  </si>
  <si>
    <t>Realizar  trámites de autorizaciones al presupuesto (Levantamient previo concepto DNP, vigencias futuras)</t>
  </si>
  <si>
    <t>Documentos soportes del trámite realizado.</t>
  </si>
  <si>
    <t>A10T5</t>
  </si>
  <si>
    <t>Realizar seguimiento a la ejecución del presupuesto del sector. (inversión y de funcionamiento).</t>
  </si>
  <si>
    <t>Documento de seguimiento presupuestal</t>
  </si>
  <si>
    <t>A10T6</t>
  </si>
  <si>
    <t>Realizar seguimiento al cumplimiento de las metas físicas de los proyectos de inversión.</t>
  </si>
  <si>
    <t>Documento de seguimiento a los proyectos</t>
  </si>
  <si>
    <t>A10T7</t>
  </si>
  <si>
    <t>Elaborar y presentar los escenarios del Marco de Gasto de Mediano Plazo del sector</t>
  </si>
  <si>
    <t xml:space="preserve">Coordinar el proceso de  Rendición de Cuentas </t>
  </si>
  <si>
    <t>Orientar el proceso permanente e institucionalizado de Rendición de Cuentas de las diferentes dependencias del Ministerio del Trabajo</t>
  </si>
  <si>
    <t>*El Domingo 5 de mayo el Ministro del Trabajo participó en el programa URNA DE CRISTAL, transmitido por el Canal Institucional. El tema fue: Generación de Empleo.
*Se construyó  el plan de acción de Rendición de Cuentas para la vigencia 2013.
*Se hizó dos jornadas de  socialización  de los componentes definidos por el Conpes 3654 para las actividades de rendición de cuentas: una para las personas que trabajan en el call center y otra para los funcionarios de áreas Misionales.
*El   Ministro del Trabajo participó en el programa Urna de Cristal  donde  diálogo con los ciudadanos sobre la protección al trabajador cesante.
*Como parte del proceso de formulación de los Planes Departamentales de Empleo, la Dirección de Empleo realizó en los 25 departamentos, mesas técnicas con la participación de actores locales como: cámaras de comercio, universidades, SENA, alcaldías, gobernaciones.
* Se desarrollo y  puso en marcha  el aplicativo para smartphone Mintrabajo cuenta.</t>
  </si>
  <si>
    <t>Identificar las necesidades de información de la población objetivo de la entidad</t>
  </si>
  <si>
    <t>Definir y desarrollar una encuesta presencial y virtual</t>
  </si>
  <si>
    <t>Desarrollar acciones de Información a través de la utilización de medios de comunicación masivos, regionales y locales o comunitarios para facilitar el acceso a la misma</t>
  </si>
  <si>
    <t>Programas de televisión y radio transmitidos</t>
  </si>
  <si>
    <t>Desarrollar acciones de Información por medio de la utilización de tecnologías de la información y comunicación para facilitar el acceso a ésta</t>
  </si>
  <si>
    <t xml:space="preserve">Canales definidos a traves de la pagina web y de las redes sociales </t>
  </si>
  <si>
    <t>A11T4</t>
  </si>
  <si>
    <t>Definir las acciones de Incentivos en la participación de la rendición de cuentas.</t>
  </si>
  <si>
    <t>Lista de incentivos</t>
  </si>
  <si>
    <t>A11T5</t>
  </si>
  <si>
    <t>Definir el cronograma del conjunto de acciones seleccionadas para la rendición de cuentas</t>
  </si>
  <si>
    <t>Cronograma definido</t>
  </si>
  <si>
    <t>A11T6</t>
  </si>
  <si>
    <t>Realizar la Convocatoria a eventos definidos</t>
  </si>
  <si>
    <t>Soportes de convocatoria</t>
  </si>
  <si>
    <t>A11T7</t>
  </si>
  <si>
    <t>Elaborar y publicar las memorias de los eventos de rendición de cuentas</t>
  </si>
  <si>
    <t>Documentos de memorias publicado</t>
  </si>
  <si>
    <t>A11T8</t>
  </si>
  <si>
    <t>Elaborar el documento de evaluación del proceso de Rendición de Cuentas</t>
  </si>
  <si>
    <t>Documento con resultados de la estrategia de rendición de cuentas</t>
  </si>
  <si>
    <t>Participación en OCAD´s</t>
  </si>
  <si>
    <t>Participar como miembro de los diferentes OCAD´s en representación del Ministerio del Trabajo</t>
  </si>
  <si>
    <t>Se realizó la revisión a  los siguientes  proyectos del  OCAD Regional  del  Llano:
*Construcción terminación  y dotación del nuevo Hospital de Yopal.
*Mantenimiento y/o mejoramiento de la red vial del departamento de Guaviare.
*Fomento del cultivo del caucho en el departamento de Guaviare, mediante el establecimiento de 1500 has nuevas asociadas con el componente de seguridad alimentaria.
*Construcción del centro educativo internado tres matas en Vichada.
*Mejoramiento vial para todo el departamento de Vichada.
El  Ministerio de Trabajo atendio  la convocatoria hecha por el OCAD Cauca:
*Sesión: 9 de Abril
Con el objeto de priorizar, viabilizar y aprobar 11 proyectos, el Gobierno Nacional votó 
8 proyectos positivo y 2 negativos estos  últimos por razones técnicas.
Asimismo la secretaria técnica en esta sesión sometió aprobación las contrapartidas a 4 proyectos del municipio de Caldono  El Gobierno Nacional votó positivo a la aprobación de estas contrapartidas. 
*Sesión 30 de Abril:
El Ministerio del Trabajo atendió  la convocatoria hecha por la secretaría técnica a una sesión virtual para la aprobación de la contrapartida por asignaciones directas del departamento, para el proyecto “Construcción de pavimento en concreto hidráulico de la Cra 5 entre calles 3 y 6 además de las calles 3, 4 ,5 y 6 entre carreras 5 y 6 Santa Rosa”. La votación del Gobierno Nacional es positiva
Revisión in-situ 18 y 19 de abril 2013:
Se llevó a cabo en la ciudad de Armenia una revisión a los proyectos que iban a ser presentados en el OCAD  del eje Cafetero , resultando una serie de observaciones que se socializarón con los formuladores
Sesión 23 de abril de 2013 OCAD Quindio:
Esta sesión virtual fue convocada por la secretaria técnica para la aprobación de la modificación al nombre de un proyecto la cual se voto positivamente.
Sesión 2 de abril de 2013 OCAD Cundinamarca: 
Se convocó a los miembros del OCAD a una sesión presencial en la ciudad de Bogotá. La secretaria técnica pone a consideración la elección del presidente del OCAD. Los miembros votan a favor de la postulación del Gobernador Álvaro Cruz, quien es reeligiendo por otro periodo.  
Finalmente mediante  oficio No 13-00065996 del 29 de mayo de la Presidencia de la Republica, se modificó la participación del Gobierno Nacional ante los Órganos Colegiados de Administración y Decisión (OCAD). El Minsiterio del Trabajo fue notificado que ya no hacia más parte de los OCAD, razón por la cual se hizo un informe de empalme donde se detallo la actuación de los delegados del Minsiterio en cada OCAD y se le dirijió a los nuevos miembros del Gobierno Nacional con copia a la Secretria técnica correspondiente.</t>
  </si>
  <si>
    <t>Revisión de los proyectos de regalias con sus respectivos soportes.</t>
  </si>
  <si>
    <t>Luis Ernesto Gomez y Anderson Acosta.</t>
  </si>
  <si>
    <t xml:space="preserve">Proyectos  revisados </t>
  </si>
  <si>
    <t>Priorizar, viabilizar, aprobar y designar ejecutor de  los proyectos de regalias.</t>
  </si>
  <si>
    <t>Delegado por el Ministro</t>
  </si>
  <si>
    <t>Proyectos priorizados, viabilizados y aprobados.</t>
  </si>
  <si>
    <t xml:space="preserve">Aprobación del flujo de recursos para los proyectos aprobados en los OCAD´s regionales. </t>
  </si>
  <si>
    <t>Flujos de recursos aprobados</t>
  </si>
  <si>
    <t>Participación en la Comisión Intersectorial para la reconstrucción de Gramalote, Norte de Santander</t>
  </si>
  <si>
    <t>Participar como miembro de la Comisión Intersectorial para la reconstrucción de Gramalote, Norte de Santander, en representación del Ministerio del Trabajo</t>
  </si>
  <si>
    <t>01/17/2013</t>
  </si>
  <si>
    <t>Se ha  participado en las reuniones de la comisión.
Se determino la oferta institucional del ministerio a traves de los programas de colombia mayor, los planes locales de empleo y la UAE de organizaciones solidarias.
Se llevo a cabo una reunión en el ministerio con la Alcaldesa de Gramalote, la OAP y los Planes Locales de Empleo. Así mismo se han coordinado reuniones en el municipio y en la ciudad de Cúcuta entre los funcionarios del ministerio, de la UAE de organizaciones solidarias, de la administración municipal y departamental.
Durante el segundo trimestre se ha realizado el seguimiento a la prestación de los servicio establecidos por parte de las entidades responsables.</t>
  </si>
  <si>
    <t>Asistir y participar en las reuniones de la Comisión</t>
  </si>
  <si>
    <t>Luis Ernesto Gómez</t>
  </si>
  <si>
    <t>Asistencias a reuniones</t>
  </si>
  <si>
    <t>A13T2</t>
  </si>
  <si>
    <t>Determinar los servicios a ser prestados por el Ministerio al Municipio de Gramalote en el marco de la Comisión</t>
  </si>
  <si>
    <t>Luis Ernesto Gómez y David Núñez</t>
  </si>
  <si>
    <t>Servicios determinados</t>
  </si>
  <si>
    <t>A13T3</t>
  </si>
  <si>
    <t>Coordinar con las entidades miembro de la comisión, la administración municipal y las entidades o dependencias responsables para la correcta prestación de los servicios determinados.</t>
  </si>
  <si>
    <t>Cordinaciones realizadas</t>
  </si>
  <si>
    <t>Participación en la Comisión Colombiana del Océano</t>
  </si>
  <si>
    <t>Participar como miembro de la Comisión Colombiana del Océano en representación del Ministerio del Trabajo</t>
  </si>
  <si>
    <t xml:space="preserve">Se ha participado en las reuniones programadas para determinar la participación del ministerio dentro de la comisisón. Se llevo a cabo una reunión entre la dirección general maritima y la ORI del ministerio para determinar las acciones necesarias frente al convenio de trabajo maritimo
Se realizó la elaboración de documentos de nivel salarial y ocupación en actividades económicas específicas de la región caribe y se participó en la primera sesión ordinaria de la comisión del año 2013 </t>
  </si>
  <si>
    <t>Apoyar a la Dirección General Marítima en el proyecto de ley para la adopción del convenio internacional de trabajo maritimo</t>
  </si>
  <si>
    <t>Asistencia técnica realizada</t>
  </si>
  <si>
    <t>Elaborar, consolidar y presentar los diferentes informes requeridos.</t>
  </si>
  <si>
    <t>Elaborar, consolidar y presentar los diferentes informes requeridos por los organismos del estado y demas agentes externos.</t>
  </si>
  <si>
    <t>Se ha dado respuesta a los requerimientos realizados. (Contraloría, Presidencia de la República)</t>
  </si>
  <si>
    <t>Elaborar el informe al congreso.</t>
  </si>
  <si>
    <t>Informe consolidado, validado y entregado a congresistas.</t>
  </si>
  <si>
    <t>Elaborar las respuestas y diferentes informes requeridos a la oficina</t>
  </si>
  <si>
    <t>Informes y respuestas entregados según requerimiento</t>
  </si>
  <si>
    <t xml:space="preserve">DEPENDENCIA:  DIRECCIÓN DE GENERACIÓN DE EMPLEO Y SUBSIDIO FAMILIAR </t>
  </si>
  <si>
    <t xml:space="preserve">COSTO  </t>
  </si>
  <si>
    <t>Código de la actividad</t>
    <phoneticPr fontId="0" type="noConversion"/>
  </si>
  <si>
    <t xml:space="preserve">Actividad </t>
    <phoneticPr fontId="0" type="noConversion"/>
  </si>
  <si>
    <t>Costo de la tarea</t>
    <phoneticPr fontId="0" type="noConversion"/>
  </si>
  <si>
    <t>Asistencia para consolidar los sistemas de información del mercado de trabajo a nivel administrativo y de encuestas, y desarrollar  instrumentos de recolección nuevos. Nacional</t>
  </si>
  <si>
    <t>Consolidar los sistemas de información del mercado de trabajo a nivel administrativo y de encuestas, y desarrollar instrumentos de recolección nuevos, con el fin de que estos sean la base para el desarrollo de la política integral de mercado de trabajo a nivel nacional, regional y local, aportando elementos para establecer diagnósticos, metodologías de seguimiento, resultados de diferentes estudios y mecanismos de inspección, vigilancia y control, entre otros. Así mismos, se establecerá un sistema de asistencia técnica que permita fortalecer la capacidad tanto del gobierno nacional, como de los regionales, y locales, para la producción, procesamiento y uso de información en el seguimiento a los logros en materia de mercado laboral y el impacto de las intervenciones realizadas por el Estado para su dinamización.</t>
  </si>
  <si>
    <t xml:space="preserve">Levantar y adecuar información primaria sobre mercado de trabajo </t>
  </si>
  <si>
    <t>Estructurar y poner en marcha un esquema de recolección y suministro de información del mercado laboral a nivel nacional</t>
  </si>
  <si>
    <t xml:space="preserve">No se lograron las metas puesto que hasta el 6 de junio se firmó el Convenio con la OIT que es donde recaen las principales tareas de esta actividad.
En cuanto al convenio con PNUD está en proceso precontractual.
Se deben reprogramar las tareas para el III y IV trimestre.
</t>
  </si>
  <si>
    <t>Apoyar técnicamente el diseño de la encuesta de transición de la escuela al trabajo que aplicará el DANE y proviene de la OIT</t>
  </si>
  <si>
    <t xml:space="preserve">Funcionarios SAMPL </t>
  </si>
  <si>
    <t>Un (1) informe sobre las actividades de apoyo técnico realizado</t>
  </si>
  <si>
    <t>Apoyar técnicamente el diseño y aplicación de las encuesta de demanda laboral del país lideradas por el DANE</t>
  </si>
  <si>
    <t xml:space="preserve">Convenio y Funcionarios SAMPL </t>
  </si>
  <si>
    <t>Recolectar información cualitativa que permita hacer prospectiva laboral en sectores o regiones priorizadas</t>
  </si>
  <si>
    <t>Convenio y funcionarios SAMPL</t>
  </si>
  <si>
    <t>Una (1) base de datos cualitativos, construida y documentada</t>
  </si>
  <si>
    <t>Levantar información laboral en hogares priorizados de la zona rural</t>
  </si>
  <si>
    <t>Una (1) base de datos de hogares construida y documentada</t>
  </si>
  <si>
    <t xml:space="preserve">Consolidar indicadores estadísticos a partir de la información del Sistema de Gestión de Empleo para la Productividad - Red de Servicios de Empleo </t>
  </si>
  <si>
    <t>Convenio y funcionario SAMPL</t>
  </si>
  <si>
    <t>Una (1) batería de indicadores estadísticos, construida y documentada</t>
  </si>
  <si>
    <t>Construir el Banco de información</t>
  </si>
  <si>
    <t>Diseñar, construir y actualizar indicadores del mercado laboral a nivel nacional y territorial</t>
  </si>
  <si>
    <t xml:space="preserve">La tarea A2T3 se realizará modificación en cuanto a los periodos de ejecución, se establecerá como tarea para el III y IV trimestre.
La tarea A2T5 se cambia para ser ejecutada en el III y IV trimestre de la presente vigencia
</t>
  </si>
  <si>
    <t xml:space="preserve">Consolidar y ampliar el Sistema de Estadísticas Laborales Formales (SELF) para todos los departamentos colombianos </t>
  </si>
  <si>
    <t>Contratista y funcionario SAMPL</t>
  </si>
  <si>
    <t>Una  (1) batería de indicadores del sector formal  para todos los departamentos del país desarrollada</t>
  </si>
  <si>
    <t xml:space="preserve">Ampliar la capacidad  del DataMart del  Sistema de Estadísticas Laborales Formales (SELF) para todos los departamentos colombianos </t>
  </si>
  <si>
    <t xml:space="preserve">Un (1) DataMart ampliado y en funcionamiento para todos los departamentos del país </t>
  </si>
  <si>
    <t>Diseñar e implementar el banco de información laboral de la Subdirección de Análisis, Monitoreo y Prospectiva laboral.</t>
  </si>
  <si>
    <t xml:space="preserve">Un (1) informe trimestral de los avances logrados en el diseño e implementación del banco de información (3) </t>
  </si>
  <si>
    <t>Gestionar convenios interadministrativos de intercambio de información y operación conjunta</t>
  </si>
  <si>
    <t>Contratista</t>
  </si>
  <si>
    <t>Un (1) informe de actividades realizadas.</t>
  </si>
  <si>
    <t>Actualizar y refinar las necesidades de información estadística de las dependencias del Ministerio del Trabajo</t>
  </si>
  <si>
    <t>Un (1) listado y descripción de las necesidades de información estadística realizado.</t>
  </si>
  <si>
    <t xml:space="preserve">Ampliar la batería de indicadores estadísiticos de diversas fuentes de información para que den respuesta a las necesidades de información estadística del Ministerio  </t>
  </si>
  <si>
    <t>Una (1) batería de indicadores estadísiticos, construida y documentada</t>
  </si>
  <si>
    <t>Apoyar la construcción de una plataforma informática que albergue y ponga a disposición los indicadores estadísticos del sector trabajo, liderada por la oficina de TIC</t>
  </si>
  <si>
    <t>Funcionario SAMPL</t>
  </si>
  <si>
    <t>Un (1) informe de actividades de apoyo a la oficina de TICs para la construcción de la plataforma informática</t>
  </si>
  <si>
    <t>Diseñar y construir indicadores estadísticos laborales a partir de la información administrativa priorizada que produce el  Ministerio para el público en general</t>
  </si>
  <si>
    <t>Una (1) batería de indicadores estadísticos a partir de fuentes de datos administrativas priorizadas desarrollada</t>
  </si>
  <si>
    <t>Analizar y monitorear el mercado laboral</t>
  </si>
  <si>
    <t>Realizar estudios, investigaciones, metodologías, análisis y evaluaciones del mercado laboral a nivel nacional</t>
  </si>
  <si>
    <t xml:space="preserve">Diseñar y desarrollar informes sobre problemáticas laborales de manera trimestral  </t>
  </si>
  <si>
    <t>Cuatro (4) informes sobre el mercado laboral desarrollados</t>
  </si>
  <si>
    <t>Realizar boletínes mensuales de coyuntura laboral</t>
  </si>
  <si>
    <t>Once (11) boletínes mensuales de coyuntura laboral desarrollados</t>
  </si>
  <si>
    <t>Desagregar las estimaciones de las metodologías de análisis existentes en materia laboral a nivel de sector y región</t>
  </si>
  <si>
    <t xml:space="preserve">Cuatro (4) documentos desarrollados, con sus respectivas bases de datos y programación </t>
  </si>
  <si>
    <t>Identificar y construir metodologías de análisis del mercado de trabajo complementarias a las existentes en el Ministerio del Trabajo</t>
  </si>
  <si>
    <t>Tres (3) documentos, con sus respectiva documentos, bases de datos y programación para nuevas metodologías de análisis del mercado laboral en el Ministerio desarrollados</t>
  </si>
  <si>
    <t>Profundizar estudios laborales priorizados con los que cuenta el Ministerio del Trabajo actualmente</t>
  </si>
  <si>
    <t>Dos  (2) documentos con la profundización de estudios económicos priorizados por el Ministerio</t>
  </si>
  <si>
    <t>Desarrollar  estudios laborales socio-económicos priorizados por el Ministerio del Trabajo</t>
  </si>
  <si>
    <t>Consultoría O. Planeación- funcionario SAMPL</t>
  </si>
  <si>
    <t>Cinco (5) documentos de investigación desarrollados</t>
  </si>
  <si>
    <t>A3T7</t>
  </si>
  <si>
    <t>Análizar la información proveniente de la encuesta de demanda laboral del país</t>
  </si>
  <si>
    <t>Un (1) informe de análisis sobre la demanda laboral en Colombia realizado</t>
  </si>
  <si>
    <t>A3T8</t>
  </si>
  <si>
    <t>Análizar la información proveniente de la encuesta de transición escuela al trabajo (OIT-DANE-MinTrabajo)</t>
  </si>
  <si>
    <t xml:space="preserve">Un (1) documento de análisis de los resultados de la encuesta </t>
  </si>
  <si>
    <t>Análizar la información laboral rural priorizada levantada</t>
  </si>
  <si>
    <t>Un (1) documento de análisis de los resultados de la encuesta rural</t>
  </si>
  <si>
    <t>Realizar prospectiva Laboral</t>
  </si>
  <si>
    <t>Desarrollar un sistema de pronóstico de necesidades de fuerza de trabajo y de formación de competencias laborales en el corto, mediano y largo plazo</t>
  </si>
  <si>
    <t>Las tareas A4T2; A4T3 y A4T4 se modificarán las fechas de ejecución para el III y IV trimestre.</t>
  </si>
  <si>
    <t xml:space="preserve">Compilar los resultados de los perfiles ocupacionales realizados por diferentes instituciones en el país </t>
  </si>
  <si>
    <t xml:space="preserve">Un (1) documento con la compilación de los resultados de los perfiles ocupacionales </t>
  </si>
  <si>
    <t>Estimar proyecciones poblacionales validadas con CELADE y OIT</t>
  </si>
  <si>
    <t xml:space="preserve">Un (1) documento con la descripción de los resultados de las proyecciones </t>
  </si>
  <si>
    <t>Análizar los resultados del modelo predictivo OIT e institucionalizar su uso en el Ministerio</t>
  </si>
  <si>
    <t>Un (1) documento de análsis de resultados el modelo predictivo</t>
  </si>
  <si>
    <t>Consolidar un modelo de demanda laboral para actualización continua</t>
  </si>
  <si>
    <t xml:space="preserve">Un (1) documento con la descripción de la metodología para el modelo de demanda laboral </t>
  </si>
  <si>
    <t>Elaborar perfiles ocupacionales en sectores y regiones priorizados</t>
  </si>
  <si>
    <t xml:space="preserve">Convenio  </t>
  </si>
  <si>
    <t>Tres (3) documentos de perfiles ocupacionales en sectores y regiones priorizados</t>
  </si>
  <si>
    <t>Análizar la información cualitativa para prospectiva laboral levantada por el Ministerio</t>
  </si>
  <si>
    <t>Convenio</t>
  </si>
  <si>
    <t>Un (1) documento que analice  la información cualitativa</t>
  </si>
  <si>
    <t>Fortalecer la Red de Observatorios Regionales del Mercado de Trabajo</t>
  </si>
  <si>
    <t>Fortalecimiento de las capacidades territoriales para la generación y análisis de información del mercado de trabajo</t>
  </si>
  <si>
    <t>Fortalecer institucional y técnicamente a los Observatorios Regionales del Mercado de Trabajo</t>
  </si>
  <si>
    <t xml:space="preserve">Un (1) informe sobre las asistencias técnicas realizadas </t>
  </si>
  <si>
    <t>Consolidar la Red de Observatorios Regionales del Mercado de Trabajo</t>
  </si>
  <si>
    <t xml:space="preserve">Un (1) informe trimestral de las asistencias técnicas brindadas (3) </t>
  </si>
  <si>
    <t>Asistir técnicamente en temas de mercado de trabajo a nivel nacional (tiquetes y viáticos)</t>
  </si>
  <si>
    <t>Contrato pasajes (secretaría general)  y funcionarios SAMPL</t>
  </si>
  <si>
    <t>Venticinco (25) asistencias técnicas brindadas</t>
  </si>
  <si>
    <t>A5T4</t>
  </si>
  <si>
    <t>Fortalecer el Nodo Central de los Observatorios Regionales del Mercado de Trabajo</t>
  </si>
  <si>
    <t>Funcionarios SAMPL</t>
  </si>
  <si>
    <t>Un (1) informe de actividades realizadas y logros para fortalecer el Nodo Central realizado</t>
  </si>
  <si>
    <t>A5T5</t>
  </si>
  <si>
    <t>Apoyar la investigación laboral regional para la Red ORMET</t>
  </si>
  <si>
    <t>Diez y nueve (19) documentos de investigación laboral regional realizados</t>
  </si>
  <si>
    <t>A5T6</t>
  </si>
  <si>
    <t>Implementar un diplomado en economía laboral</t>
  </si>
  <si>
    <t>Un (1) diplomado en economía laboral implementado para 40 beneficiarios</t>
  </si>
  <si>
    <t>Realizar la administración, logística, foros y publicaciones relacionadas con el Mercado laboral y los sistemas de información</t>
  </si>
  <si>
    <t>Apoyar la planeación administrativa  y la logística de los eventos y  publicaciones de las políticas en materia de mercado de trabajo</t>
  </si>
  <si>
    <t>Realizar eventos de difusión de los análisis laborales y sus recomendaciones de política</t>
  </si>
  <si>
    <t>Una (1) publicación y un (1) evento de difusión de los análisis laborales y sus recomendaciones de política implementados</t>
  </si>
  <si>
    <t>Apoyar la planeación administrativa de la SAMPL</t>
  </si>
  <si>
    <t>Convenio y Funcionarios</t>
  </si>
  <si>
    <t>Informe final</t>
  </si>
  <si>
    <t xml:space="preserve">
Fortalecimiento de las capacidades de los gobiernos locales para la implementación de políticas de mercados de trabajo</t>
  </si>
  <si>
    <t xml:space="preserve">Implementar un programa de asistencia técnica a través del cual el gobierno nacional fortalecerá la capacidad de los gobiernos regionales y/o locales para el ejercicio de su competencia como agentes participes de las políticas de fomento y/o creación de empleo y oportunidades productivas y la dinamización del mercado de trabajo a nivel regional y/o local.
</t>
  </si>
  <si>
    <t>Hacer el seguimiento a la implementación de la política de empleo y generación de ingresos en las entidades territoriales intervenidas 2011 - 2012</t>
  </si>
  <si>
    <t>Elaboración de Plan de Acción</t>
  </si>
  <si>
    <t>Plan de Acción para concretar el seguimiento a la implementación</t>
  </si>
  <si>
    <t>Contratista y Funcionarios</t>
  </si>
  <si>
    <t xml:space="preserve">Plan de Acción para entes territoriales atendidos </t>
  </si>
  <si>
    <t>Realizar Mesas Técnicas de Seguimiento y Balance</t>
  </si>
  <si>
    <t>Sesiones de Mesa Técnica en desarrollo del seguimiento a la política pública</t>
  </si>
  <si>
    <t>Número de mesas tecnicas realizadas/ Número de entes territoriales atendidos por Min. Trabajo (40)</t>
  </si>
  <si>
    <t>Verificación de Compromisos</t>
  </si>
  <si>
    <t>Actas de Seguiento de cada compromiso</t>
  </si>
  <si>
    <t>Implementación del Sistema de Información de Seguimiento y Gestión (40)</t>
  </si>
  <si>
    <t>Prestar asistencia técnica a entes territoriales departamentales y municipales priorizados para la vigencia 2013.</t>
  </si>
  <si>
    <t xml:space="preserve">Lineamientos de Política Pública y esquema conceptual </t>
  </si>
  <si>
    <t>Se prorrogo el Convenio 188 de 2012 hasta el 30 de junio de 2013, como consecuencia se modifica temporalmente tanto la ejecución como los valores a comprometer. Para el II semestre se plantea la necesidad de contratar al operador FUPAD por la suma de 1.522.355.000 que corresponde al 60.8% del presupuesto total del proyecto. 
Se modifican los porcentajes a III y IV trimestre</t>
  </si>
  <si>
    <t>Construcción de lineamientos de política de generación de empleo, emprendimiento e ingresos y del esquema conceptual para el desarrollo del Programa de Asistencia Técnica para el Fortalecimiento de las Capacidades de los Gobierno Territoriales en la materia.</t>
  </si>
  <si>
    <t xml:space="preserve">Contratista </t>
  </si>
  <si>
    <t>(2) Documentos de lineamientos de política y marco conceptual del programa de asistencia técnica</t>
  </si>
  <si>
    <t>Herramientas Técnicas</t>
  </si>
  <si>
    <t>B2T2</t>
  </si>
  <si>
    <t xml:space="preserve">Desarrollo de herramientas técnicas para la formulación de política de generación de empleo, emprendimiento e ingresos y el desarrollo del Programa de Asistencia Técnica </t>
  </si>
  <si>
    <t>5 herramientas de análisis y seguimiento desarrolladas para implementación del programa</t>
  </si>
  <si>
    <t>Relacionamiento Nación - Territorio</t>
  </si>
  <si>
    <t>B2T3</t>
  </si>
  <si>
    <t>Estrategia de acercamiento político para la creación de espacios institucionales en las regiones para la articulación y  promoción de políticas de empleo, y la construcción y seguimiento de estas a nivel regional.</t>
  </si>
  <si>
    <t>(1) Documento de estratégia política desarrollado</t>
  </si>
  <si>
    <t>Socialización de resultados</t>
  </si>
  <si>
    <t>B2T4</t>
  </si>
  <si>
    <t>Informes de resultados generados por el sistema de información de seguimiento a las acciones implementadas en el territorio</t>
  </si>
  <si>
    <t>3 informes desarrollados</t>
  </si>
  <si>
    <t>Implementación Metodológica</t>
  </si>
  <si>
    <t>31/02/2013</t>
  </si>
  <si>
    <t>B2T5</t>
  </si>
  <si>
    <t>Informe de implementación de la metodología del Programa de Asistencia Técnica Territorial</t>
  </si>
  <si>
    <t>4 Contratistas</t>
  </si>
  <si>
    <t>Informe de implementación por región (2 trimestrales) en total 16</t>
  </si>
  <si>
    <t>Seguimiento en materia de empleo y política de empleo en territorio</t>
  </si>
  <si>
    <t>B2T6</t>
  </si>
  <si>
    <t>Informes de resultados en materia de empleo y avances en las políticas de empleo desarrolladas en los territorios</t>
  </si>
  <si>
    <t>(8) Informes de resultados en empleo regionales</t>
  </si>
  <si>
    <t>Asistencia Técnica (Tiquetes aéreos y viáticos) Programa de Fortalecimiento de capacidades territoriales en formulación de política de empleo y generación de ingresos.</t>
  </si>
  <si>
    <t>B2T7</t>
  </si>
  <si>
    <t>Asistencias técnicas a los gobiernos locales para el desarrollo de políticas de empleo y generación de ingresos</t>
  </si>
  <si>
    <t>Asistencias técnicas desarrolladas (100)</t>
  </si>
  <si>
    <t xml:space="preserve">Dianóstico Térritorial </t>
  </si>
  <si>
    <t>B2T8</t>
  </si>
  <si>
    <t xml:space="preserve">Caracterización Socieconómica, rcopilación y análisis de información </t>
  </si>
  <si>
    <t>Departamentos asistidos/Departamentos focalizados vigencia 2013 (40)</t>
  </si>
  <si>
    <t>Concertación de Líneas de Política</t>
  </si>
  <si>
    <t>B2T9</t>
  </si>
  <si>
    <t>Mesas de dialogo y concertación regional</t>
  </si>
  <si>
    <t>Formulación de Planes de Generación de Empleo, Emprendimiento e Ingreso</t>
  </si>
  <si>
    <t>B2T10</t>
  </si>
  <si>
    <t>Estruturación de líneas de trabajo, proyectos programas y actividades e identificación de proyectos movilizadores</t>
  </si>
  <si>
    <t>Municipios asistidos/Municipios focalizados vigencia 2013 (40)</t>
  </si>
  <si>
    <t>Socialización de la Politica</t>
  </si>
  <si>
    <t>B2T11</t>
  </si>
  <si>
    <t>Formalización de la Política - Planes de Empleo y Generación de Ingresos</t>
  </si>
  <si>
    <t>Articular la oferta pública/institucional de asistencia técnica a los entes territoriales</t>
  </si>
  <si>
    <t>Agenda de actividades de articulación</t>
  </si>
  <si>
    <t>Reuniones de articulación desarrolladas tendientes a la articulación del sector en materia de oferta pública</t>
  </si>
  <si>
    <t xml:space="preserve">Número de actividades de articulación  de agendas y proyectos pertenecientes a las Direcciones y Subdirecciones Min Trabajo (11) </t>
  </si>
  <si>
    <t xml:space="preserve">Integración del Comité Nacional de Articulación </t>
  </si>
  <si>
    <t>Formalización, instalación y plan de trabajo del Comité Interinstitucional</t>
  </si>
  <si>
    <t xml:space="preserve">Conformación del Comíte Nacional de Articulación de la Oferta Pública para la Asistencia Técnica (1) </t>
  </si>
  <si>
    <t>Elaboración de Boletines Informativos</t>
  </si>
  <si>
    <t>B3T3</t>
  </si>
  <si>
    <t>Elaboración, diagramación, impresión  difusión</t>
  </si>
  <si>
    <t>Número de boletines informativos difundidos/Total boletines bimensuales (6)</t>
  </si>
  <si>
    <t>Fortalecer y generar capacidades en Direcciones Territoriales Min Trabajo</t>
  </si>
  <si>
    <t>Apoyar la planeación administrativa  y la logística de los eventos y  publicaciones en materia de asistencia técnica territorial</t>
  </si>
  <si>
    <t xml:space="preserve">Coordinación , realización y evaluación de eventos de capacitación </t>
  </si>
  <si>
    <t>Número de participaciones en eventos de capacitación de Min Trabajo/ Total eventos de capacitación desarrollados  (4)</t>
  </si>
  <si>
    <t>Dos eventos virtuales de coordinación y fortalecimientos realizados en el año</t>
  </si>
  <si>
    <t>Apoyar la planeación administrativa de las actividades de asistencia técnica territorial</t>
  </si>
  <si>
    <t>Mecanismos de Seguimiento y Evlaución de los servicios ofrecidos por las Cajas de Compensación Familiar</t>
  </si>
  <si>
    <t>Implementar la agenda de evaluación de los servicios asociados al sistema de subsidio famliar, que nos permita mediante estudios previos la formulación de políticas, planes, programas y proyectos en materia de subsidio familiar</t>
  </si>
  <si>
    <t>Evaluar la normatividad de los Servicios Ofrecidos por las Cajas de Compensación Familiar</t>
  </si>
  <si>
    <t>Se evaluará la pertinencia de la normatividad que regula la prestación de los servicios ofrecidos por las Cajas de Compensación Familiar con el fin de identificar sus vacíos y hacer propuestas normativas que permitan un mejor funcionamiento del sistema así como realizar un mejor seguimiento y evaluación a la prestación de dichos servicios</t>
  </si>
  <si>
    <t>Realizar un análisis jurídico de la normatividad que regula el sistema del subsidio familiar en Colombia así como un análisis descriptivo  de las peticiones, quejas y reclamos (PQR´s) en torno a los servicios ofrecidos por las Cajas de Compensación Familiar y su relación con la normatividad del sistema de subsidio familiar</t>
  </si>
  <si>
    <t>Convenio / Funcionario</t>
  </si>
  <si>
    <t>Documento con el análisis jurídico de la regulación del sisema de subsidio familiar y el análisis de los PQR´s</t>
  </si>
  <si>
    <t>Realizar  mesas de trabajo con los distintos actores del sistema del subsidio familiar (SSF, CCF, Gremios) que permitan identificar conjuntamente los vacíos jurídicos que afectan la regulación, seguimiento y evaluación a la prestación de  los servicios del sistema de subsidio familiar</t>
  </si>
  <si>
    <t>Informe sobre mesas de trabajo realizadas</t>
  </si>
  <si>
    <t>Recomendaciones y propuesta normativa que llene los vacíos jurídicos actuales que permitan una mejor regulación, seguimiento y evaluación de la prestación de los servicios del sistema de subsidio familiar</t>
  </si>
  <si>
    <t>Documento con las recomendaciones y propuesta normativa</t>
  </si>
  <si>
    <t xml:space="preserve">Brindar apoyo  técnico, legal y juridico a la subdirección de subsidio familiar </t>
  </si>
  <si>
    <t xml:space="preserve">Apoyar técnica, legal y juridicamente a la Subdireccion de Subsidio Familiar </t>
  </si>
  <si>
    <t>Apoyar en la revisión de los productos relacionados con  la  evaluación de la normatividad de los servicios ofrecidos por las Cajas de Compensación Familiar</t>
  </si>
  <si>
    <t xml:space="preserve"> Funcionario SSF </t>
  </si>
  <si>
    <t xml:space="preserve">Informe acerca de la revisión de los productos relacionados con la evaluación de la  normatividad del subsidio Familiar </t>
  </si>
  <si>
    <t>Participar en las mesas de trabajo con los actores del SSF  en las cuales se discutirán temas relacionados con el sistema de subsidio familiar</t>
  </si>
  <si>
    <t>Actas de reuniones de mesas de trabajo
Un documento con la recopilacion de actas realizadas.</t>
  </si>
  <si>
    <t>C2T3</t>
  </si>
  <si>
    <t>Elaboración de actos administrativos que corresponda proyectar a la Subdirección de Subsidio Familiar</t>
  </si>
  <si>
    <t>Propuesta y proyección de actos administrativos (100%)</t>
  </si>
  <si>
    <t>C2T4</t>
  </si>
  <si>
    <t>Elaborar los contenidos normativos del sistema del Subsidio Familiar que serán Publicados en la página Web del Ministerio (abecé del subsidio familiar, requisitos para acceder a los beneficios ofrecidos por las CCF, entre otros)</t>
  </si>
  <si>
    <t>Un documento con la recopilacion de actas realizadas.</t>
  </si>
  <si>
    <t>Construir  indicadores trimestrales, actualizar y analizar la batería de indicadores propuesta para hacer seguimiento y análisis de los servicios ofrecidos por las Cajas de Compensación Familiar</t>
  </si>
  <si>
    <t>Se construirá y actualizará la batería de indicadores  y se realizarán análisis periódicos: informes y boletines trimestrales</t>
  </si>
  <si>
    <t xml:space="preserve"> Calcular y actualizar la batería de indicadores de seguimiento a los servicios ofrecidos por las Cajas de Compensación Familiar</t>
  </si>
  <si>
    <t>Contratista /Funcionario SSF</t>
  </si>
  <si>
    <t xml:space="preserve">Bateria de indicadores </t>
  </si>
  <si>
    <t>C3T2</t>
  </si>
  <si>
    <t>Elaborar estudios sobre los servicios ofrecidos por las CCF</t>
  </si>
  <si>
    <t>Dos estudios elaborados</t>
  </si>
  <si>
    <t>C3T3</t>
  </si>
  <si>
    <t>Elaborar informes y boletines trimestrales</t>
  </si>
  <si>
    <t>Cuatro Boletines elaborados y cuatro informes elaborados</t>
  </si>
  <si>
    <t>C4</t>
  </si>
  <si>
    <t>Fortalecer el Sistema de Información de los Servicios Ofrecidos por las Cajas de Compensación Familiar</t>
  </si>
  <si>
    <t>Se fortalecerá a nivel de microdato el sistema de información de los servicios ofrecidos por las CCF (diseño )</t>
  </si>
  <si>
    <t xml:space="preserve">Se reprograman actividades y porcentajes para el III y IV trimestre con el ánimo de cumplir las metas </t>
  </si>
  <si>
    <t>C4T1</t>
  </si>
  <si>
    <t>Identificar la información a nivel de microdato útil para la subdirección en las bases de datos existentes (RUAF, PILA, etc) y en las CCF. Proponer el conjunto de variables a nivel de microdato que es necesario recolectar</t>
  </si>
  <si>
    <t>Variables identificadas y  variables propuestas  
Documento final con variables identificadas y propuestas</t>
  </si>
  <si>
    <t>C4T2</t>
  </si>
  <si>
    <t xml:space="preserve">Realizar mesas de trabajo con los distintos actores del sistema del subsidio familiar (SSF, CCF, Gremios) </t>
  </si>
  <si>
    <t>Informe de acciones realizadas en mesas de trabajo elaborado</t>
  </si>
  <si>
    <t>C4T3</t>
  </si>
  <si>
    <t xml:space="preserve">Proponer  tiempos y metodología de recolección acordada con las CCF y Elaborar formatos de recolección de la información y </t>
  </si>
  <si>
    <t>Informe de propuesta de de tiempos, metodologia de recoleccion de informacion y formatos elaborados</t>
  </si>
  <si>
    <t>C5</t>
  </si>
  <si>
    <t>Apoyar a la Subdirección de subsidio familiar en el fortalecimiento del sistema de información de los servicios ofrecidos por las Cajas de Compensación Familiar y en la elaboración de estudios del sistema de subsidio familiar</t>
  </si>
  <si>
    <t>Apoyará a la subdirección en los temas referentes al fortalecimiento del sistema de información de los servicios ofrecidos por las CCF y en la elaboración de estudios sobre el sistema del subsidio familiar</t>
  </si>
  <si>
    <t>C5T1</t>
  </si>
  <si>
    <t xml:space="preserve">Cordinar y apoyar técnicamente el proceso de fortalecimiento del sistema de información de los servicios ofrecidos por las Cajas de Compensación Familiar. </t>
  </si>
  <si>
    <t>Convenio / Funcionario SSF</t>
  </si>
  <si>
    <t>Informe de apoyo técnico realizado</t>
  </si>
  <si>
    <t>C5T2</t>
  </si>
  <si>
    <t>Participar y realizar las actas de las mesas de trabajo con los actores del SSF en las cuales se revisarán las necesidades de información del sistema del subsidio Familiar a nivel de microdato</t>
  </si>
  <si>
    <t>Actas de reuniones de mesas de trabajo realizadas
Un documento con la recopilacion de actas realizadas.</t>
  </si>
  <si>
    <t>C5T3</t>
  </si>
  <si>
    <t>Número de estudios realizados
Un estudio</t>
  </si>
  <si>
    <t>C6</t>
  </si>
  <si>
    <t>Realizar Asistencia Técnica (seminarios, Tiquetes aéreos y viáticos)</t>
  </si>
  <si>
    <t>Se realizarán asistencias ténicas a las CCF para el reporte de información a nivel de micro dato y estudio de la normatividad vigente</t>
  </si>
  <si>
    <t>C6T1</t>
  </si>
  <si>
    <t>Realizar 20 asistencias técnicas a las CCF relacionadas con los requerimientos de información y estudios realizados por la Subdirección de subsidio familiar</t>
  </si>
  <si>
    <t>Contrato pasajes (secretaría general)  y funcionarios SSF</t>
  </si>
  <si>
    <t>Informe de 20 asistencias técnicas realizadas
Cuatro informes de asistencias técnicas realizadas</t>
  </si>
  <si>
    <t>C7</t>
  </si>
  <si>
    <t>Diseñar  y Aplicar las encuesta de percepción de los servicios ofrecidos por las Cajas de Compensación Familiar</t>
  </si>
  <si>
    <t>Se diseñará y aplicará una encuesta de percepción sobre los servicios de las CCF a los empresarios , empleadores, empleados y directivos de las Cajas de Compensación Familiar</t>
  </si>
  <si>
    <t>C7T1</t>
  </si>
  <si>
    <t>Realizar el diseño y aplicación de las encuesta de percepción de los servicios ofrecidos por las Cajas de Compensación Familiar</t>
  </si>
  <si>
    <t>(1) Encuesta Realizada</t>
  </si>
  <si>
    <t>C8</t>
  </si>
  <si>
    <t>Realizar la administración, logística, foros y publicaciones relacionadas con el Sistema de Subsidio Familiar</t>
  </si>
  <si>
    <t>Apoyar la planeación administrativa  y la logística de los eventos y  publicaciones de la subdirección de Subsidio Familiar.</t>
  </si>
  <si>
    <t>Se han realizado avances y actividades logísiticas relacionadas con el Sistema de Subsidio Familiar</t>
  </si>
  <si>
    <t>C8T1</t>
  </si>
  <si>
    <t xml:space="preserve">Apoyar la planeación administrativa de la SSF  </t>
  </si>
  <si>
    <t>Convenio/Funcionario</t>
  </si>
  <si>
    <t>Informe de planeación administrativa realizada</t>
  </si>
  <si>
    <t>C8T2</t>
  </si>
  <si>
    <t>Organización de dos Eventos y Elaboración de material que será publicado y difundido por la SSF</t>
  </si>
  <si>
    <t>Informe de dos eventos realizados y publicaciones difundidas</t>
  </si>
  <si>
    <t>C8T3</t>
  </si>
  <si>
    <t>Apoyar la logística de los eventos organizados por la SSF</t>
  </si>
  <si>
    <t>Convenio/ Funcionario</t>
  </si>
  <si>
    <t>Informe de apoyo logístico realizado</t>
  </si>
  <si>
    <t>Diseño, implementación y seguimiento de políticas activas y pasivas de mercado de trabajo a nivel nacional, regional y local</t>
  </si>
  <si>
    <t>Diseñar, implementar y hacer seguimiento a políticas activas y pasivas de empleo a nivel nacional, regional y local, que permitan aumentar la capacidad de la población colombiana, especialmente jóvenes, mujeres, población con discapacidad y adultos, todos en condición de vulnerabilidad, para lograr engancharse laboralmente en empleos formales y/o desarrollar una actividad productiva que les permita generar ingresos, aumentando sus competencias laborales, reduciendo las restricciones impuestas por la estructura del mercado laboral,  atendiendo condiciones especiales generadas en periodos de emergencia económica, generando empleos directos y/o brindando servicios de acompañamiento para fomentar el enganche en proyectos de inversión pública, protegiendo el ingreso de los trabajadores en periodos de desempleo y mejorando el desempeño de los servicios de intermediación laboral ofrecidos por los sectores público y privado, entre otros.</t>
  </si>
  <si>
    <t>Diseñar e implementar programas de políticas activas de empleo</t>
  </si>
  <si>
    <t>Proponer, diseñar, acompañar, monitorear y hacer seguimiento y evaluación a programas de fomento a la generación de empleo</t>
  </si>
  <si>
    <t xml:space="preserve">
Se ha avanzado con el acompañamiento y monitoreo a la implementación del programa TU-ICE a nivel nacional y territorial. 
Se cuenta con el instrumento para el monitoreo y seguimiento al programa validado en territorio.</t>
  </si>
  <si>
    <t>Hacer acompañamiento técnico a la implementación de los componentes TU - ICE en 16 ciudades y áreas metropolitanas y aplicar un sistema de monitoreo y seguimiento</t>
  </si>
  <si>
    <t>1 funcionario y  1 contratista</t>
  </si>
  <si>
    <t>Un documento formulado que compile la experiencia de implementación de los componentes TU - ICE con las recomendaciones técnicas para mejorar su ejecuciòn y los informes trimestrales de seguimiento .</t>
  </si>
  <si>
    <t xml:space="preserve">Realizar actividades de apoyo al diseño e implementación de políticas, estrategias y programas de generación de empleo, desde el despacho del viceministerio de Empleo y Pensiones. </t>
  </si>
  <si>
    <t>1  contratista</t>
  </si>
  <si>
    <t>Promover acciones dirigidas a identificar la problemática y elaborar propuestas de política para grupos poblacionales vulnerables en el mercado de trabajo</t>
  </si>
  <si>
    <t>El Ministerio del Trabajo, a través de la Dirección de Movilidad y Formación para el Trabajo, se realizó el convenio con el DANE para el desarrollo de la Encuesta de demanda laboral, el cual se encuentra en ejecución de acuerdo con lo previsto. 
Se reprogramarán actividades del III y IV trimestre
El Ministerio del Trabajo, priorizó el desarrollo de una campaña de comunicación del Ministerio del Trabajo en normatividad, la cual se adelantará mediente un convenio que se encuentra en proceso.</t>
  </si>
  <si>
    <t xml:space="preserve">Apoyar técnicamente encuestas de demanda laboral desarrolladas por el DANE que nos permitan conocer las necesidades de capacitación que tienen los empresarios, para incorporar en la orientación ocupacional de las politicas activas de empleo </t>
  </si>
  <si>
    <t xml:space="preserve">1 funcionario y 1 Firma  </t>
  </si>
  <si>
    <t>Un informe de las actividades de la información y la encuesta realizada</t>
  </si>
  <si>
    <t>Desarrollar actividades de comunicación en políticas activas y pasivas de empleo</t>
  </si>
  <si>
    <t>Un informe de actividades de comunicación</t>
  </si>
  <si>
    <t>Prestar asistencia técnica a departamentos, municipios y Entidades locales</t>
  </si>
  <si>
    <t>Acompañamiento y seguimiento a políticas activas del mercado de trabajo en los territorios de Cali, Barranquilla, Armenia, Pereira 
Se reprogramarán actividades del III y IV trimestre</t>
  </si>
  <si>
    <t xml:space="preserve">Brindar asistencia técnica para la formulación, implementación y seguimiento de políticas activas para el mercado de trabajo en diferentes instancias y niveles de gobierno </t>
  </si>
  <si>
    <t>3 funcionarios y  1 contratista</t>
  </si>
  <si>
    <t>Informes de asistencia técnica 
Por demanda (por lo menos 20)</t>
  </si>
  <si>
    <t>Asesoría desarrollo de un sistema integral de gestión de empleo nacional</t>
  </si>
  <si>
    <t>Desarrollar herramientas conceptuales y operativas que permitan la implementación de un sistema gestión integral del empleo, para garantizar la promoción y el respeto de los derechos de los trabajadores y empleadores y el control de la intermediación laboral y sus operadores.</t>
  </si>
  <si>
    <t>Contratar personal profesional y de apoyo para el desarrollo de la arquitectura institucional del Servicio Nacional de Empleo y su puesta en marcha</t>
  </si>
  <si>
    <t>Diseñar, implementar y hacer seguimiento al Sistema de Gestión de Empleo</t>
  </si>
  <si>
    <t>2do Trimestre: En proceso de análisis de alternativas para el manejo de los recursos del proyecto. Se cuenta con el Decreto 722 del 15 de abril de 2013, el cual reglamenta la prestación del servicio de empleo en el país. Se cuenta con apoyo técnico para la Dirección en el ámbito legal. Definición de estudios previos para contratación de equipo que apoyará actividades financieras, administrativas y operativas del proyecto SGE.
Se reprogramarán actividades del III y IV trimestre</t>
  </si>
  <si>
    <t xml:space="preserve">Conformar un equipo de trabajo para la gerencia operativa del Sistema de Gestión de Empleo y para apoyo a la operación en los territorios. </t>
  </si>
  <si>
    <t xml:space="preserve">1 funcionario y 1 Firma </t>
  </si>
  <si>
    <t xml:space="preserve">Definir la estructura institucional, desarrollar la reglamentación y realizar acciones de articulación intra e interinstitucional necesarias para el funcionamiento del Sistema de Gestión de Empleo. </t>
  </si>
  <si>
    <t>1 contratista</t>
  </si>
  <si>
    <t>Un documento con la estructura institucional y la reglamentación desarrollada para el funcionamiento del Sistema de Gestión de Empleo</t>
  </si>
  <si>
    <t>Realizar acciones administrativas y de preparación y elaboracón de procesos contractuales para el funcionamiento del Sistema de Gestión de Empleo</t>
  </si>
  <si>
    <t>6 contratistas</t>
  </si>
  <si>
    <t xml:space="preserve">Informes de actividades administrativas adelantadas (6) </t>
  </si>
  <si>
    <t>Definir los lineamientos técnicos y estandares de calidad, criterios de habilitación y funcionamiento de operadores definidos para la operación del Sistema de Gestión de Empleo</t>
  </si>
  <si>
    <t>Se cuenta con la gerencia operativa y con la definición del esquema de operación y los lineamientos técnicos  para avanzar con la implementación del Servicio de Empleo
Se reprogramarán actividades del III y IV trimestre</t>
  </si>
  <si>
    <t xml:space="preserve">Definir los lineamientos técnicos y estandares de calidad y criterios de habilitación de operadores definidos para la operación del Sistema de Gestión de Empleo. </t>
  </si>
  <si>
    <t>Un documento formualdo con los lineamientos técnicos y estándares de calidad y criterios de habilitación de operadores definidos para la operación del Sistema de Gestión de Empleo</t>
  </si>
  <si>
    <t>E2T2</t>
  </si>
  <si>
    <t xml:space="preserve">Definir y apoyar la estructura de operación y funcionamiento de los espacios de atención establecidos para el Sistema de Gestión Empleo. </t>
  </si>
  <si>
    <t>1 funcionario + 1 firma</t>
  </si>
  <si>
    <t>E3</t>
  </si>
  <si>
    <t>Identificar y desarrollar los requerimientos tecnológicos del Sistema de Gestión de Empleo y diseñar e implementar la Red de Servicios de Empleo con enfoque territorial</t>
  </si>
  <si>
    <t>2do Trimestre: Estudios previos definidos para la contratación de equipo de apoyo que tendrá la resposnabilidad de implementar la plataforma tecnológica para la operación del SGE. Se contrató la mesa de ayuda del SGE. Se avanzó en la adaptación de la plataforma de Italia Lavoro para la puesta en fucnionamiento de los centros de atención.
Se reprogramarán actividades del III y IV trimestre</t>
  </si>
  <si>
    <t>E3T1</t>
  </si>
  <si>
    <t>E3T2</t>
  </si>
  <si>
    <t xml:space="preserve">Implementar la plataforma para la operación del Sistema de Gestión de Empleo en Colombia. </t>
  </si>
  <si>
    <t>1 funcionario  + 1 firma</t>
  </si>
  <si>
    <t>E3T3</t>
  </si>
  <si>
    <t>Definir y desarrollar la plataforma informática para la Red de Servicios de Empleo y para el sistema de gestión de empleo.</t>
  </si>
  <si>
    <t>E4</t>
  </si>
  <si>
    <t xml:space="preserve">Definir los instrumentos metodológicos requeridos para la operación del Sistema de Gestión de Empleo y apoyar su adquisición y/o transferencia </t>
  </si>
  <si>
    <t xml:space="preserve">
2do Trimestre: se elaboró el manual operativo, el manual de capacitación para el primer grupo de operadores, así como los instrumentos requeridos para la primera fase de  implementación del Servicio de Empleo.
Se reprogramarán actividades del III y IV trimestre</t>
  </si>
  <si>
    <t>E4T1</t>
  </si>
  <si>
    <t xml:space="preserve">Definir los mecanismos de articulación internstitucional para la integración de la oferta de servicios al sistema de gestión de empleo. </t>
  </si>
  <si>
    <t>E4T2</t>
  </si>
  <si>
    <t xml:space="preserve">Definir la regulación para el nuevo esquema del Sistema de Gestión de Empleo. </t>
  </si>
  <si>
    <t>E5</t>
  </si>
  <si>
    <t>Definir y desarrollar líneas de apoyo para territorios, beneficiarios y/o operadores en el marco de la implementación del Sistema de Gestión de Empleo</t>
  </si>
  <si>
    <t>2do Trimestre:Se avanzó en la construcción técnica de escenarios para la oferta de formación en las ciudades y se analizaron las alternativas para apoyar a las regiones en el proceso de implementación del Servicio de Empleo.
Se reprogramarán actividades del III y IV trimestre</t>
  </si>
  <si>
    <t>E5T1</t>
  </si>
  <si>
    <t>E6</t>
  </si>
  <si>
    <t>Definir e mplementar  la estrategia de comunicaciones y medios para la operación del Sistema de Gestión de Empleo</t>
  </si>
  <si>
    <t>Se definieron las necesidades frente a la estrategia de comunicaciones, las cuales harán parte de una licitación que se adelantará para atender diferentes temas del Ministerio.
Se reprogramarán actividades del III y IV trimestre</t>
  </si>
  <si>
    <t>E6T1</t>
  </si>
  <si>
    <t xml:space="preserve">Definir y desarrollar una estrategia de comunicaciones y medios del Sistema de Gestión de Empleo </t>
  </si>
  <si>
    <t xml:space="preserve">1 funcionario y 1 firma  </t>
  </si>
  <si>
    <t>(1) Estrategia de comunicaciones y medios desarrollada</t>
  </si>
  <si>
    <t>E7</t>
  </si>
  <si>
    <t>Desarrollar e implementar el esquema de monitoreo y seguimiento para el Sistema de Gestión de Empleo</t>
  </si>
  <si>
    <t xml:space="preserve">
2do trimestre: Se avanzó en la construcción de una propuesta de indicadores para el seguimiento a los centros de atención.
Se reprogramarán actividades del III y IV trimestre</t>
  </si>
  <si>
    <t>E7T1</t>
  </si>
  <si>
    <t xml:space="preserve">Diseñar e implementar el sistema de seguimiento y monitoreo al Sistema de Gestión de Empleo </t>
  </si>
  <si>
    <t>1 funcionario y 1 contratista</t>
  </si>
  <si>
    <t>(1) Sistema de seguimiento y monitoreo implementado para el Sistema Público de Empleo</t>
  </si>
  <si>
    <t>E7T2</t>
  </si>
  <si>
    <t xml:space="preserve">Brindar asistencia técnica para la formulación, implementación y seguimiento a implementación de sistema de gstión de empleo en diferentes instancias y niveles de gobierno </t>
  </si>
  <si>
    <t>3 funcionarios y  1 contratista, contrato tiquetes</t>
  </si>
  <si>
    <t xml:space="preserve">Informes de asistencia técnica 
Por demanda </t>
  </si>
  <si>
    <t>Fortalecimiento institucional del Ministerio del Trabajo para la formulación de la política de empleo</t>
  </si>
  <si>
    <t>Fortalecer la capacidad institucional del Ministerio del Trabajo, en los procesos de diseño, concertación, dirección, coordinación, seguimiento y evaluación de estrategias y herramientas, en los componentes de generación, fomento y mantenimiento del empleo e ingresos, como política de empleo para el país, con el fin de aumentar de manera oportuna, eficiente, efeciva y eficaz el proceso de implementación de las políticas de empleo en el marco del desarrollo y crecimiento económico y social.</t>
  </si>
  <si>
    <t>Diseñar, promocionar e implementar la política de formalización laboral y de planes y programas de formalización laboral  en los sectores priorizados por el Mintrabajo, en coordinación con las entidades competentes.</t>
  </si>
  <si>
    <t>Consolidar la política de formalización laboral del Ministerio y fortalecer los procesos sectoriales de formalización en las diferentes etapas de la ruta de la formalización para los sectores priorizados por el Ministerio.</t>
  </si>
  <si>
    <t>* Equipo conformado a la fecha: gerente sector rural, gerente sector urbano, gerente sector público, gerente inclusión progresisva a la formalización, gerente de formalización, asistente gerente sector urbano. El resto del equipo será contratado con el apoyo de la OIT mediante convenio a firmar en el mes de mayo de 2013
* Las tareas 2, 3, 4, y 5 se realizarán a través de convenio con la OIT.
* Las tareas 6 y 7, se realizarán simultaneamente con la implementación de los pilotos de formalización en el marco del convenio con la OIT.
* La tarea 3 corresponde al apoyo que le brinda la asesora del Viceministro a la Subdirección.</t>
  </si>
  <si>
    <t>Conformar el equipo de trabajo para el diseño y la implementación de los planes sectoriales de formalización.</t>
  </si>
  <si>
    <t>2 Funcionarios y 11 Consultorias</t>
  </si>
  <si>
    <t>Número de consultores contratados para la conformación del equipo de trabajo (9)</t>
  </si>
  <si>
    <t>Establecer los lineamientos para un plan de diagnósticos de formalización.</t>
  </si>
  <si>
    <t>Funcionarios y Consultorias</t>
  </si>
  <si>
    <t xml:space="preserve">Número de diagnósticos realizados (3) </t>
  </si>
  <si>
    <t>Establecer los lineamientos para un plan de ajuste normativo y legislativo acorde con los objetivos de formalización laboral, en coordinación con las direcciónes competentes del Viceministerio de Relaciones Laborales.</t>
  </si>
  <si>
    <t xml:space="preserve">Número de instrumentos normativos desarrollados (1) </t>
  </si>
  <si>
    <t>Establecer los lineamientos para un plan de Asistencia Técnica pro formalización para cada uno de los sectores priorizados por el Ministerio.</t>
  </si>
  <si>
    <t>Número de misiones de asistencia técnica desarrolladas (5)</t>
  </si>
  <si>
    <t>F1T5</t>
  </si>
  <si>
    <t>Establecer los lineamientos para un plan de promoción de la política de formalización para cada uno de los sectores priorizados por el Ministerio.</t>
  </si>
  <si>
    <t xml:space="preserve">Número de planes de promoción realizados (5) </t>
  </si>
  <si>
    <t>F1T6</t>
  </si>
  <si>
    <t>Coordinar actividades con las dependencias competentes del Ministerio del Trabajo en materia de IVC pro formalización.</t>
  </si>
  <si>
    <t xml:space="preserve">Funcionarios </t>
  </si>
  <si>
    <t xml:space="preserve">Número de propuestas de trabajo conjunto (1) </t>
  </si>
  <si>
    <t>F1T7</t>
  </si>
  <si>
    <t>Coordinar actividades con las dependencias competentes del Ministerio del Trabajo en materia de productividad para la formalización.</t>
  </si>
  <si>
    <t>F1T8</t>
  </si>
  <si>
    <t>Establecer los lineamientos para desarrollar experiencias de formalización bajo el modelo de Desarrollo de Proveedores.</t>
  </si>
  <si>
    <t xml:space="preserve">Número de cadenas desarrolladas (2) </t>
  </si>
  <si>
    <t>F1T9</t>
  </si>
  <si>
    <t>Realizar actividades  de intercambio y transferencia de conocimiento de buenas prácticas de formalización laboral y protección al empleo, con enfoque poblacional y sectorial.</t>
  </si>
  <si>
    <t xml:space="preserve">Número de actividades de gestión del conocimiento realizadas (1) </t>
  </si>
  <si>
    <t>Diseñar e implementar mecanismos de protección al trabajador cesante.</t>
  </si>
  <si>
    <t>Brindar herramientas a la población formal cesante para garantizar unos mínimos de protección del trabajador durante un periodo determinado de desempleo.</t>
  </si>
  <si>
    <t xml:space="preserve">La programación de esta actividad y sus tareas depende de la aprobación del Proyecto de Ley por medio del cual se crea el Mecanismo de Protección al Cesante.
II-trim Ley aprobada sobre el MPC.
En convenio con OIT se realizará el plan de implementación y reglementación de la ley 1636.
Estudios sobre la viabilidad financiera y beneficiarios del MPC.
</t>
  </si>
  <si>
    <t>Revisar y ajustar las propuestas del Ministerio para un mecanismo de protección al cesante.</t>
  </si>
  <si>
    <t xml:space="preserve">Número de instrumentos revisados y ajustados (1) </t>
  </si>
  <si>
    <t>F2T2</t>
  </si>
  <si>
    <t>Realizar estudios que soporten las propuestas del Minsiterio del Trabajo en materia de protección al cesante.</t>
  </si>
  <si>
    <t xml:space="preserve">Número de estudios desarrollados (1) </t>
  </si>
  <si>
    <t>F2T3</t>
  </si>
  <si>
    <t>Establecer los lineamientos para implementar los mecanismos aprobados por el Gobierno Nacional frente a la política de protección al cesante.</t>
  </si>
  <si>
    <t>Consultorias</t>
  </si>
  <si>
    <t xml:space="preserve">Número de planes de implementación formulados (1) </t>
  </si>
  <si>
    <t>F3</t>
  </si>
  <si>
    <t>Prestar asistencia técnica para el desarrollo de metodologías de evaluación que permitan conocer los resultados de la Ley de Formalización y Generación de Empleo.</t>
  </si>
  <si>
    <t>Consolidar el proceso de seguimiento a la Ley 1429 de 2010 y obtener información sobre sus principales impactos en materia de formalización y generación de empleo formal.</t>
  </si>
  <si>
    <t>* Para la realización de esta actividad y sus tareas se abrió un concurso de méritos para la realización de la Evaluación de Impacto de la Ley 1429. La firma La firma Econometría está realizando la implementación de la Evaluación.
* La tarea 2 dependerá del Sistema de M&amp;E recomendado por la firma para la implementación en el Mintrabajo, lo cual se desarrollará en el último trimestre de 2013 de acuerdo con el cronograma planteado por la firma consultora.</t>
  </si>
  <si>
    <t>F3T1</t>
  </si>
  <si>
    <t>Establecer los lineamientos para realizar los convenios interinstitucionales a los que haya lugar para consolidar el sistema de seguimiento y realizar la evaluación de impacto de la Ley 1429 de 2010.</t>
  </si>
  <si>
    <t xml:space="preserve">Número de documentos desarrollados (2) </t>
  </si>
  <si>
    <t>F3T2</t>
  </si>
  <si>
    <t>Establecer los lineamientos para el sistema de seguimiento de la Ley 1429, en coordinación con la SAMPL y el equipo de TIC del Ministerio.</t>
  </si>
  <si>
    <t xml:space="preserve">Número de procesos de sistemas de información implementados (1) </t>
  </si>
  <si>
    <t>F4</t>
  </si>
  <si>
    <t>Fortalecer las políticas, planes y programas del sector de la Economía Social y Solidaria</t>
  </si>
  <si>
    <t>Consolidar los procesos que lidera el Ministerio del Trabajo respecto al fortalecimiento de la Economía Social y Solidaria.</t>
  </si>
  <si>
    <t>Se desarrollaran los instrumentos normativos y documentos con las propuestas de política para el sector solidario.
En gestión articulación y conformación de los acuerdos interinstitucionales para el intercambio de información para el sector solidario.</t>
  </si>
  <si>
    <t>F4T1</t>
  </si>
  <si>
    <t>Apoyar el desarrollo de sistemas de información del sector solidario.</t>
  </si>
  <si>
    <t>Funcionarios</t>
  </si>
  <si>
    <t xml:space="preserve">Número de acuerdos interinstitucionales para la consiolidación del sistema de información del sector (1) </t>
  </si>
  <si>
    <t>F4T2</t>
  </si>
  <si>
    <t>Participar en el proceso de revisión de la legislación y reglamentacióndel sector solidario</t>
  </si>
  <si>
    <t>F4T3</t>
  </si>
  <si>
    <t>Realizar, en coordinación con las entidades competentes, el diseño y seguimiento de las políticas del sector</t>
  </si>
  <si>
    <t xml:space="preserve">Número de documentos con propuestas de política para el sector solidario (1) </t>
  </si>
  <si>
    <t>F5</t>
  </si>
  <si>
    <t>Realizar Asistencia Técnica (seminarios, Tiquetes aéreos y viáticos) y misiones de gestión del conocimiento en materia de economía formal y solidaria.</t>
  </si>
  <si>
    <t>Se realizarán asistencias ténicas a los sectores y/o regiones en temas de formalización laboral y/o economía solidaria</t>
  </si>
  <si>
    <t>* La tarea 1 debe hacer parte de la actividad F1 y no F5, como se ha ratificado en dos oportunidades. Esta tarea busca apoyar eventos de intercambio de experiencias en el último semestre del año, presentando los principales resultados de la implementación del Plan de Acción de la SFPE durante el año.
* La tarea 2 hace referencia a lo destinado a apoyo en viajes y viáticos para las misiones de asistencia técnica de la SFPE.</t>
  </si>
  <si>
    <t>F5T1</t>
  </si>
  <si>
    <t>Realizar asistencias técnicas a los distintos agentes territoriales y sectoriales involucrados en el proceso de formalización y fomento de la economía solidaria</t>
  </si>
  <si>
    <t>Contrato pasajes (secretaría general)  y funcionarios SFPE</t>
  </si>
  <si>
    <t xml:space="preserve">Número de asistencias técnicas realizadas (4) </t>
  </si>
  <si>
    <t>F6</t>
  </si>
  <si>
    <t>Realizar la administración, logística, foros y publicaciones relacionadas con la economía formal y solidaria</t>
  </si>
  <si>
    <t>Apoyar la planeación administrativa  y la logística de los eventos y  publicaciones para el fomento a la economía formal y solidaria</t>
  </si>
  <si>
    <t>* La tarea 1 es el aporte de la SFPE a la DGPESF para la contratación de un equipo de apoyo administrativo y contractual.
* Las tareas 2 y 3 hacen parte del Convenio con la OIT.</t>
  </si>
  <si>
    <t>F6T1</t>
  </si>
  <si>
    <t>Apoyar la planeación administrativa de la SFPE</t>
  </si>
  <si>
    <t>Contratista/Funcionario</t>
  </si>
  <si>
    <t xml:space="preserve">Número de informes de planeación administrativa realizada (1) </t>
  </si>
  <si>
    <t>F6T2</t>
  </si>
  <si>
    <t>Organización de dos Eventos y Elaboración de material que será publicado y difundido por la SFPE</t>
  </si>
  <si>
    <t>Consultoría/Funcionario</t>
  </si>
  <si>
    <t xml:space="preserve">Informe de evento realizado y publicaciones difundidas (1) </t>
  </si>
  <si>
    <t>F6T3</t>
  </si>
  <si>
    <t>Apoyar la logística de los eventos organizados por la SFPE</t>
  </si>
  <si>
    <t xml:space="preserve">Número de informes de apoyo logístico realizado (1) </t>
  </si>
  <si>
    <t>DEPENDENCIA: DIRECCIÓN DE INSPECCIÓN, VIGILANCIA, CONTROL Y GESTIÓN TERRITORIAL</t>
  </si>
  <si>
    <t>Código de la actividad</t>
    <phoneticPr fontId="4" type="noConversion"/>
  </si>
  <si>
    <t xml:space="preserve">Actividad </t>
    <phoneticPr fontId="4" type="noConversion"/>
  </si>
  <si>
    <t>FECHA</t>
    <phoneticPr fontId="4" type="noConversion"/>
  </si>
  <si>
    <t>Tarea específica</t>
    <phoneticPr fontId="4" type="noConversion"/>
  </si>
  <si>
    <t>Costo de la tarea</t>
    <phoneticPr fontId="4" type="noConversion"/>
  </si>
  <si>
    <t>PORCENTAJE DE EJECUCIÓN FISICA DEL PRIMER TRIMESTRE</t>
  </si>
  <si>
    <t>Cumplimiento fisico Segundo trimestre</t>
  </si>
  <si>
    <t>OBSERVACIONES PRIMER TRIMESTRE</t>
  </si>
  <si>
    <t>OBSERVACIONES SEGUNDO TRIMESTRE</t>
  </si>
  <si>
    <t xml:space="preserve">FORTALECIMIENTO DEL SISTEMA DE INSPECCION, VIGILANCIA Y CONTROL DEL TRABAJO EN COLOMBIA </t>
  </si>
  <si>
    <t xml:space="preserve">FORTALECIMIENTO DEL SISTEMA DE INSPECCION, VIGILANCIA Y CONTROL DEL TRABAJO DEFINIDO PARA LA VERIFICACION DEL CUMPLIMIENTO DE LAS NORMAS LEGALES Y REGLAMENTARIAS EN EL PAIS EN MATERIA LABORAL Y DE SEGURIDAD SOCIAL </t>
  </si>
  <si>
    <t xml:space="preserve">DESARROLLAR ASISTENCIA TECNICA, ASESORIA Y CAPACITACION DIRIGIDA A LOS ACTORES OBJETO DE  DE INSPECCION Y VIGILANCIA </t>
  </si>
  <si>
    <t xml:space="preserve">MEJORAR Y FORTALECER LA GESTION QUE DESARROLLAN LA DIRECCION DE IVC y GT Y LAS DIRECCIONES TERRITORIALES </t>
  </si>
  <si>
    <t>SE PRESENTARON LOS RESPECTIVOS INFORMES DE ACTIVIDADES REALIZADAS POR LOS CONTRATOS DE PRESTACION DESERVICIOS 123, 124  Y 146 DE 2013; SE REALIZARON VISITAS A DIRECCIONES TERRITORIALES.</t>
  </si>
  <si>
    <t xml:space="preserve">SE  RECIBIERON LOS RESPECTIVOS INFORMES DE ACTIVIDADES REALIZADAS POR LOS CONTRATOS DE PRESTACION DESERVICIOS  No. 123, 124 , 223 Y  146 DE 2013; SE REALIZARON VISITAS A DIRECCIONES TERRITORIALES . </t>
  </si>
  <si>
    <t>DESARROLLAR  ENCUENTRO NACIONAL DE INSPECCIÓN</t>
  </si>
  <si>
    <t xml:space="preserve">MARIA PATRICIA MARULANDA, SONIA GUARIN Y STELLA SALAZAR </t>
  </si>
  <si>
    <t>1 ENCUENTRO NACIONAL DE INSPECCION REALIZADO</t>
  </si>
  <si>
    <t>REALIZAR CAPACITACION, DIRIGIDA A LAS DIRECCIONES TERRITORIALES Y DE LA DIRECCION DE INSPECCION, VIGILANCIA, CONTROL Y GESTION TERRITORIAL, PARA FORTALECER SUS  COMPETENCIAS LABORALES.</t>
  </si>
  <si>
    <t xml:space="preserve">SUBDIRECCION DE GESTION DE TALENTO HUMANO </t>
  </si>
  <si>
    <t xml:space="preserve">No. DE PERSONAS CAPACITADAS / No. DE PERSONAS PROGRAMADAS PARA CAPACITACION </t>
  </si>
  <si>
    <t xml:space="preserve">REALIZAR VISITAS DE FORTALECIMIENTO A LAS DIRECCIONES TERRITORIALES </t>
  </si>
  <si>
    <t xml:space="preserve">VISITAS REALIZADAS / VISITAS PROGRAMADAS </t>
  </si>
  <si>
    <t>FORTALECER JURIDICAMENTE AL SISTEMA DE INSPECCION, VIGILANCIA Y CONTROL DEL TRABAJO</t>
  </si>
  <si>
    <t xml:space="preserve">4 INFORMES TRIMESTRALES E INFORME FINAL </t>
  </si>
  <si>
    <t>BRINDAR ASISTENCIA TÉCNICA, PARA EL MEJORAMIENTO Y FORTALECIMIENTO DE LOS PROCEDIMIENTOS Y ASPECTOS JURÍDICOS QUE SE LLEVAN A CABO EN DICHA DIRECCIÓN, RELACIONADOS CON LA CONFORMACIÓN DE TRIBUNALES DE ARBITRAMENTO, PARA LO CUAL, DEBERÁ REALIZAR EL ESTUDIO DE LAS SITUACIONES QUE AFECTEN EL CUMPLIMIENTO OPORTUNO DE LAS SOLICITUDES DE CONSTITUCIÓN DE TRIBUNALES ALLEGADAS AL SISTEMA DE INSPECCIÓN DEL TRABAJO A TRAVÉS DE LA DIRECCIONES TERRITORIALES U OFICINAS ESPECIALES O CUALQUIER OTRO MEDIO Y PROPONER ACCIONES DE MEJORA QUE SE DERIVEN DE DICHOS ESTUDIOS, APOYANDO TAMBIÉN EN LA EJECUCIÓN E IMPLEMENTACIÓN DE LOS CORRECTIVOS A QUE HUBIERE LUGAR.</t>
  </si>
  <si>
    <t xml:space="preserve">3 INFORMES TRIMESTRALES E INFORME FINAL </t>
  </si>
  <si>
    <t xml:space="preserve">REALIZAR FORTALECIMIENTO JURIDICO CON RELACION A LOS PROCESOS QUE LLEVAN A CABO LAS DIRECCIONES TERRITORIALES DEL MINISTERIO. </t>
  </si>
  <si>
    <t>REALIZAR  LA REVISION JURIDICA A LOS PROCEDIMIENTOS ADMINISTRATIVOS LABORALES EN CUMPLIMIENTO DE LOS COMPROMISOS ADQUIRIDOS POR EL PAIS EN LOS TRATADOS DE LIBRE COMERCIO, ACUERDOS LABORALES, ENTRE OTROS.</t>
  </si>
  <si>
    <t>BRINDAR ASISTENCIA TÉCNICA PARA EL MEJORAMIENTO DE LOS PROCESOS QUE IMPLIQUEN ATENCIÓN Y SOLUCIÓN DE CONFLICTOS LABORALES QUE SEAN DE COMPETENCIA DE DICHA DIRECCIÓN, PARA LO CUAL, DEBERÁ IDENTIFICAR Y ANALIZAR LAS SITUACIONES PUESTAS EN CONOCIMIENTO DEL SISTEMA DE INSPECCIÓN DEL TRABAJO A TRAVÉS DE LA DIRECCIONES TERRITORIALES U OFICINAS ESPECIALES O CUALQUIER OTRO MEDIO, REALIZANDO PARA TAL FIN EL ESTUDIO Y REVISIÓN DE LOS RESPECTIVOS INFORMES, DOCUMENTOS O CUALQUIER OTRA FUENTE DE INFORMACIÓN POR MEDIO DE LAS CUALES EL MINISTERIO DEL TRABAJO SE ENTERA DE LOS PROBLEMAS SOCIO – LABORALES.</t>
  </si>
  <si>
    <t>REALIZAR EL ANALISIS, DISEÑO Y DESARROLLO DEL SISTEMA DE IVC DEL TRABAJO</t>
  </si>
  <si>
    <t xml:space="preserve">REALIZAR EL ANALISIS, DISEÑO Y DESARROLLO DEL SISTEMA DE IVC DEL TRABAJO. </t>
  </si>
  <si>
    <t>ESTA ACTIVIDAD ESTÁ PROGRAMADA PARA EL ÚLTIMO TRIMESTRE; SIN EMBARGO ES  PRECISO MENCIONAR QUE EL CDP NO.44513  FUE ENTREGADO A LA OFICINA DE TIC . ASÍ MISMO ES PRECISO MENCIONAR QUE  DE LOS RECURSOS DE ESTE PROYECTO SE TRASLADO  EL VALOR DE $200.000.000 AL PROYECTO DE ATENCIÓN AL CIUDADANO , CON FUNDAMENTO EN LA APROBACION DEL  20 DE MAYO DE 2013 POR EL DEPARTAMENTO NACIONAL DE PLANEACIÓN.</t>
  </si>
  <si>
    <t>REALIZAR EL ANALISIS, DISEÑO Y DESARROLLO DEL SISTEMA DE INFORMACION DE  INSPECCION, VIGILANCIA Y CONTROL DEL TRABAJO</t>
  </si>
  <si>
    <t xml:space="preserve">1 DOCUMENTO DE ANALISIS,  DISEÑO  Y DESARROLLO  DEL SISTEMA DE INFORMACION </t>
  </si>
  <si>
    <t>REALIZAR Y SOCIALIZAR PUBLICACIONES EN MATERIA DE IVC DEL TRABAJO</t>
  </si>
  <si>
    <t xml:space="preserve">REALIZAR DISEÑO Y ELABORACION DE PUBLICACIONES DE DOCUMENTOS TECNICOS DE IVC DEL TRABAJO </t>
  </si>
  <si>
    <t>DICHA ACTIVIDAD ESTÁ PROGRMADA PARA EL TERCER Y CUARTO TRIMESTRE</t>
  </si>
  <si>
    <t>DISEÑAR Y ELABORAR PUBLICACIONES DE DOCUMENTOS TECNICOS DE IVC DEL TRABAJO</t>
  </si>
  <si>
    <t>PUBLICACIONES REALIZADAS / No. DE PUBLICACIONES SOLICITADAS</t>
  </si>
  <si>
    <t>FORTALECER LA GESTION DEL SISTEMA DE INSPECCIÓN, VIGILANCIA, CONTROL  Y DE TRABAJO</t>
  </si>
  <si>
    <t>EN RELACION CON EL INDICADOR DE No. DE SOLICITUD RESUELTAS CON CALIDAD Y OPORTUNIDAD:  DESPACHO IVC 82 RESUELTAS /98 PRESENTADAS; SUBDIRECCION DE INSPECCION: 864 RESUELTAS /1338 PRESENTADAS; SUBDIRECCION GESTION TERRITORIAL : 325/325; SE REALIZÓ INFORME DEL SEGUIMIENTO AL PROGRAMA DE CONGESTION ADMINISTRATIVA PRESENADO POR LA SUBDIRECCION DE GESTION TERRITORIAL , SE ACTUALIZRON LOS 16 PROCEDIMIENTO DE IVC  y SE TIENE INFORME ( Radicado  332000-71942 DE ABRIL DE 2013)</t>
  </si>
  <si>
    <t xml:space="preserve"> EL PORCENTAJE DE ESTA ACTIVIDAD SUPERO A META POR CUANTO  EL INDICADOR   No. DE SOLICITUD RESUELTAS CON CALIDAD Y OPORTUNIDAD  SUPERO LA META ESTE TRIMESTRE DEBIDO A QUE SE EVACUARON  372 SOLICITDUES QUE HABIAN QUEDADO PENDIENTES DE RESOLVER EL TRIMESTRE PASADO, EL RESULTADO EN ESTE SEGUNDO TRIMESTRE FUE EL SIGUIENTE:  DESPACHO IVC  131 RESUELTAS /146 PRESENTADAS; SUBDIRECCION DE INSPECCION: 1114 RESUELTAS /742PRESENTADAS; SUBDIRECCION GESTION TERRITORIAL : 227 RESUELTAS/ 227 CONTESTADAS; SE REALIZÓ INFORME DEL SEGUIMIENTO AL PROGRAMA DE CONGESTION ADMINISTRATIVA PRESENADO POR LA SUBDIRECCION DE GESTION TERRITORIAL  SEGUN RADICADO No.136413 DEL 10 DE JULIO DE 2013.</t>
  </si>
  <si>
    <t xml:space="preserve">DAR RESPUESTA CON OPORTUNIDAD Y CALIDAD A LAS SOLICITUDES DE LOS USUARIOS DE IVC NIVEL CENTRAL </t>
  </si>
  <si>
    <t>NUMERO DE SOLICITUDES RESUELTAS CON CALIDAD Y OPORTUNIDAD  / NÚMERO DE SOLICITUDES PRESENTADAS  ANTE LA DIRECCION DE  IVC y GT</t>
  </si>
  <si>
    <t>COORDINAR Y EFECTUAR SEGUIMIENTO A  LAS  INVESTIGACIONES ADMINISTRATIVAS PENDIENTES,  ANTERIORES  A VIGENCIA 2013, DENTRO DEL PROGRAMA DE  DESCONGESTION ADMINISTRATIVA.</t>
  </si>
  <si>
    <t xml:space="preserve">SONIA GUARIN Y STELLA SALAZAR </t>
  </si>
  <si>
    <t xml:space="preserve">4 INFORMES TRIMESTRALES CONSOLIDADOS DEL SEGUIMIENTO AL PROGRAMA DE DESCONGESTION ADMINISTRATIVA </t>
  </si>
  <si>
    <t>IDENTIFICAR, ACTUALIZAR Y RACIONALIZAR LOS TRAMITES Y PROCEDIMIENTOS  DE  IVC</t>
  </si>
  <si>
    <t>15 PROCEDIMIENTOS Y TRÁMITES DE IVC ACTUALIZADOS  Y/O RACIONALIZADOS</t>
  </si>
  <si>
    <t xml:space="preserve">DESARROLLAR ACCIONES QUE CONTRIBUYAN AL CUMPLIMIENTO DE OBLIGACIONES LABORALES Y LA FORMALIZACION LABORAL </t>
  </si>
  <si>
    <t xml:space="preserve">DESARROLLAR HERRAMIENTAS QUE PERMITAN EFECTUAR SEGUIMIENTO AL CUMPLIMIENTO DE OBLIGACIONES LABORALES Y DE FORMALIZACION LABORAL </t>
  </si>
  <si>
    <t>SE REALIZO INFORME DE ACOMPAÑAMIENTO PARA LA FIRMA DE ACUERDOS DE FORMALIZACION LABORAL E INFORME DE SEGUIMIENTO AL PROGRAMA DE INVESTIGACIONES DIRIGIDAS SEGÚN MEMORANDO 63859 DEL 8 DE ABRIL DE 2013. IGUALMENTE, SE REALIZO INFORME DE SEGUIMIENTO A LOS ACUERDOS DE FORMALIZACION LABORAL SUSCRITOS POR LAS DITRECCIONES TERRITORIALES-RADICADO No. 3320000-71954 de abril de 2013.</t>
  </si>
  <si>
    <t>SE REALIZO INFORME DE ACOMPAÑAMIENTO  A LAS DIRECCIONES TERRITORIALES PARA LA FIRMA DE ACUERDOS DE FORMALIZACION LABORAL CON RADICADO No. 136760 del 10  DE MAYO DE 2013, ASI MISMO SE ELABORO  INFORME DE SEGUIMIENTO AL PROGRAMA DE INVESTIGACIONES DIRIGIDAS ( PLAN DE INTERVENCION AL SECTOR VIGILANCIA)  SEGÚN MEMORANDO  RADICADO BAJO EL NUMERO 136268 DEL 10 DE JULIO DE 2013 . SE REALIZO INFORME DE SEGUIMIENTO A LOS ACUERDOS DE FORMALIZACION LABORAL DEL SEGUNDO TRIMESTRE SUSCRITOS POR LAS DITRECCIONES TERRITORIALES-RADICADO No. 128723 DEL 29  DE JUNIO DE 2013</t>
  </si>
  <si>
    <t xml:space="preserve">REALIZAR EL ACOMPAÑAMIENTO PARA FIRMAR ACUERDOS DE FORMALIZACION LABORAL A NIVEL NACIONAL. </t>
  </si>
  <si>
    <t xml:space="preserve">4 INFORMES TRIMESTRALES </t>
  </si>
  <si>
    <t>ELABORAR Y DESARROLLAR EL PROGRAMA DE INTERVENCION A TRAVÉS DE ESTATEGIAS DE INVESTIGACIONES ADMINISTRATIVAS DIRIGIDAS.</t>
  </si>
  <si>
    <t>1 PROGRAMA DE INTERVENCION ELABORADO Y DESARROLLADO</t>
  </si>
  <si>
    <t>HACER SEGUIMIENTO AL PROGRAMA DE INTERVENCION DE INVESTIGACIONES DIRIGIDAS  Y A LOS  INFORMES DE CUMPLIMIENTO DE LOS ACUERDOS DE FORMALIZACION SUSCRITOS ENTRE LAS EMPRESAS Y LAS DIRECCIONES TERRITORIALES.</t>
  </si>
  <si>
    <t xml:space="preserve">4 INFORME TRIMESTRAL  DE  LOS PROGRAMAS DE INTERVENCION DE INVESTIGACIONES DIRIGIDAS Y AL CUMPLIMIENTO DE LOS ACUERDOS DE FORMALIZACIÓN LABORAL. </t>
  </si>
  <si>
    <t>MEJORAMIENTO ADECUACIÓN Y SISTEMATIZACIÓN DEL ARCHIVO SINDICAL DEL MINISTERIO DEL TRABAJO – NACIONAL</t>
  </si>
  <si>
    <t>IMPLEMENTACIÓN,  PUESTA EN MARCHA Y  MANTENIMIENTO DE UN PROGRAMA INTEGRAL DE GESTIÓN DOCUMENTAL EN EL ARCHIVO SINDICAL DEL MINISTERIO DEL TRABAJO.</t>
  </si>
  <si>
    <t xml:space="preserve">ORGANIZAR, DIGITALIZAR Y CUSTODIAR EL ARCHIVO SINDICAL </t>
  </si>
  <si>
    <t>ORGANIZAR, DIGITALIZAR Y CUSTODIAR EL ARCHIVO SINDICAL  DEL MINISTERIO DEL TRABAJO</t>
  </si>
  <si>
    <t>SE PRESENTO INFORME DE LA DIGITALIZACION DEL ARCHIVO SINDICAL CONFORME AL CONTRATO  No.018 SUSCRITO CON  LA FIRMA COLVATEL.</t>
  </si>
  <si>
    <t xml:space="preserve"> PROPUESTA ELABORADA LA CUAL SE PRESENTARA EN EL PROXIMO COMITÉ DE CONTRATACIÓN DEL MES DE JULIO.</t>
  </si>
  <si>
    <t xml:space="preserve">DIGITALIZAR Y CODIFICAR LA INFORMACION  DEL ARCHIVO SINDICAL CONTENIDA EN LOS DEPOSITOS. </t>
  </si>
  <si>
    <t>NATALIA RUIZ</t>
  </si>
  <si>
    <t>ARCHIVO SINDICAL DIGITALIZADO</t>
  </si>
  <si>
    <t xml:space="preserve">ELABORAR PROPUESTA DEL SISTEMA DE INFORMACION PARA EL REGISTRO SINDICAL A NIVEL TERRITORIAL </t>
  </si>
  <si>
    <t xml:space="preserve">PROPUESTA PRESENTADA </t>
  </si>
  <si>
    <t>IMPLEMENTAR EL SISTEMA INTEGRADO DE GESTIÓN DE LA DEPENDENCIA</t>
  </si>
  <si>
    <t>APOYAR LA IMPLEMENTACIÓN DEL SISTEMA INTEGRADO DE GESTIÓN DEL MINISTERIO EN LA DEPENDENCIA</t>
  </si>
  <si>
    <t>AUNQUE EL PRODUCTO ESTA PARA EL OTRO TRIMESTRE SE HAN REALIZADO CAPACITACIONES AL INTERIOR DE LA DIRECCION EN  ESTA TEMATICA ( SE ENVIARON EVIDENCIAS A LA OFICINA ASESORA DE PLANEACION)</t>
  </si>
  <si>
    <t xml:space="preserve"> AUNQUE EL PRODUCTO NO SE ENCUENTRA PARA ESTE TRIMESTRE SE ADELANTARON ACCIONES CON EL FIN DE FORTALECER LOS CONOCIMIENTOS DE LOS FUNCIONARIOS DE LA DIRECCION DE INSPECCION, VIGILANCIA, CONTROL Y GESTION TERRITORIAL A TRAVES DEL DEL CONCURSO INTERNO DENOMINADO "SIG IVC" BASADO EN EL ESQUEMA DEL PROGRAMA QUIEN QUIERE SER MILLONARIO, EL CUAL FUE MUY EFICAZ PARA TODOS LOS FUNCIONARIOS.  EN CUANTO A LA OTRA ACTIVIDAD SE TIENE EL SEGUIMIENTO A LOS PLANES DE MEJORAMIENTO DE LAS DIRECCIONES TERRITORIALES EL CUAL SE PRESENTO A TRAVES DE UN CONSOLIDADO REALIZADO A TRAVES DE LA SUBDIRECCION DE GESTION TERRITORIAL</t>
  </si>
  <si>
    <t>ADELANTAR ACCIONES PARA LA IMPLEMENTACION DEL SISTEMA INTEGRADO DE GESTIÓN EN IVC DEL TRABAJO</t>
  </si>
  <si>
    <t>GESTORES DE IVC Y DEMAS FUNCIONARIOS DE LA DIRECCION DE IVC Y GT</t>
  </si>
  <si>
    <t xml:space="preserve"> INFORME IMPLEMENTACIÓN SIG EN LA DEPENDENCIA</t>
  </si>
  <si>
    <t xml:space="preserve">HACER SEGUIMIENTO A LOS PLANES DE MEJORAMIENTO DE LA GESTION DE LA DT. </t>
  </si>
  <si>
    <t xml:space="preserve">INFORME SEMESTRAL </t>
  </si>
  <si>
    <t>CUMPLIMIENTO SEGUNDO TRIMESTRE</t>
  </si>
  <si>
    <t>OK</t>
  </si>
  <si>
    <t>DEPENDENCIA: Oficina Control Interno Disciplinario</t>
  </si>
  <si>
    <t>Código de la actividad</t>
    <phoneticPr fontId="4" type="noConversion"/>
  </si>
  <si>
    <t xml:space="preserve">Actividad </t>
    <phoneticPr fontId="4" type="noConversion"/>
  </si>
  <si>
    <t>FECHA</t>
    <phoneticPr fontId="4" type="noConversion"/>
  </si>
  <si>
    <t>Tarea específica</t>
    <phoneticPr fontId="4" type="noConversion"/>
  </si>
  <si>
    <t>Costo de la tarea</t>
    <phoneticPr fontId="4" type="noConversion"/>
  </si>
  <si>
    <t>Tramitar la totalidad de la correspondencia recibida en la Oficina de Control Interno Disciplinario</t>
  </si>
  <si>
    <t>Transparencia, Participación y Servicio al Ciudadano</t>
  </si>
  <si>
    <t>Toda aquella correspondencia que sea enviada a la Oficina de Control Interno disciplinario debera ser tramitada dentro del mes en que se recibió</t>
  </si>
  <si>
    <t>En el primer trimestre del año, entraron a la OCID, 413 documentos y todos y cada uno, fueron revisados y repartidos por la Jefe de la Oficina, estudiados por cada uno de los profesionales y aquellos que debían ser tamitados por fuera de un proceso, fueron tramitados sin tardanza.  Igualmente fueron ingresados a la base de datos de la oficina. Evidencia: Cuadro excel de la Oficina.</t>
  </si>
  <si>
    <t>Realizar la revisión prelimiar de quejas y realizar su reparto de quejas entre el equipo de la oficina</t>
  </si>
  <si>
    <t>Cada uno de los funcionarios de la Oficina de Control Interno Disciplinario</t>
  </si>
  <si>
    <t>Trámite de oficios, quejas, comunicaciones, memorandos</t>
  </si>
  <si>
    <t>Rrealziar el estudio prelimiar de su contenido por parte de cada funcionario</t>
  </si>
  <si>
    <t>Alimentar la base de datos de la oficina</t>
  </si>
  <si>
    <t>Aplicar el procedimiento disciplinario conforme a la Ley</t>
  </si>
  <si>
    <t>Tramitar cada uno de los procesos a cargo de la oficina conforme a los términos y dispociciones de le Ley disciplinaria</t>
  </si>
  <si>
    <t xml:space="preserve">Se ha ido conociendo y fallando los procesos disciplinarios de vigencias anteriores, dentro de los términos legales y según el vencimiento de cada una de las etapas del proceso. Evidencia: Libro radicador de secretaría, libro radicador de desiciones proyectadas por los  profesionales </t>
  </si>
  <si>
    <t>Conocer y fallar los procesos disciplinarios contra los servidores y ex servidores públicos del Ministerio de vigencias anteriores dentro de los términos legales.</t>
  </si>
  <si>
    <t>Profesionales de la Oficina de Control Interno Disciplinario</t>
  </si>
  <si>
    <t>Decisiones</t>
  </si>
  <si>
    <t>%  2do TRIMESTRE</t>
  </si>
  <si>
    <t>ponderacion tareas</t>
  </si>
  <si>
    <t>% 2 trimestre</t>
  </si>
  <si>
    <t xml:space="preserve">Se aumenta el valor en $40'000.000, para un total de    $ 640'000.000,00,  valor requerido para el desarrollo de la actividad programada. </t>
  </si>
  <si>
    <t xml:space="preserve">Se disminuye el valor en $40'000.000, para un total de $689.583.334, con el fin de adicionar el valor a la actividad A1T1 </t>
  </si>
  <si>
    <t xml:space="preserve">2 INFORMES TRIMESTRALES E INFORME FINAL </t>
  </si>
  <si>
    <t>PRESTACIÓN DE SERVICIOS PROFESIONALES BRINDANDO ASISTENCIA TÉCNICA A LA DIRECCIÓN DE INSPECCIÓN, VIGILANCIA, CONTROL Y GESTIÓN TERRITORIAL POR MEDIO DE LA SUBDIRECCIÓN DE INSPECCIÓN O DE LAS DIRECCIONES TERRITORIALES DEL MINISTERIO DEL TRABAJO, APOYANDO LOS PROCESOS DE DIVULGACIÓN Y FOMENTO DE POLÍTICAS DE CUMPLIMIENTO DE LAS NORMAS LABORALES QUE SE ADELANTEN EN CADA UNA DE ELLAS.</t>
  </si>
  <si>
    <t>A1T13</t>
  </si>
  <si>
    <t>Brindar asistencia técnica en la elaboración de una metodología para la normalización de cualificaciones y en la elaboración del Plan Nacional de Normalización para el fortalecimiento de la formación para el trabajo y el desarrollo humano</t>
  </si>
  <si>
    <t>Un Informe que contenga la metodología para la normalización de cualificaciones y en la elaboración del Plan Nacional de Normalización</t>
  </si>
  <si>
    <t>Un (1) Informe final</t>
  </si>
  <si>
    <t>A1T14</t>
  </si>
  <si>
    <t>Prestar servicios profesionales a la Dirección de Movilidad y Formación para el Trabajo, en las actividades dirigidas al análisis para la creación y evaluación de perfiles laborales partiendo de la información estadística producida por el servicio de Empleo  que ayuden en la orientación en términos de formación para el trabajo, certificación laboral y búsqueda de empleo</t>
  </si>
  <si>
    <t xml:space="preserve">Documento que contenga: - Revisión de la información del Servicio Público de Empleo - Propuesta metodológica para la creación de perfiles ocupacionales  y - Resultados de la creación de los perfiles ocupacionales </t>
  </si>
  <si>
    <t>Un (1) documento final con la revisión de la información del servicio público de empleo, la propuesta metodológica y los resultados obtenidos de la creación de los perfiles ocupacionales</t>
  </si>
  <si>
    <t>Siete (7) informes mensuales</t>
  </si>
  <si>
    <t>C1T9</t>
  </si>
  <si>
    <t>C1T10</t>
  </si>
  <si>
    <t xml:space="preserve">Prestar servicios profesionales a la Dirección de Movilidad y Formación para el Trabajo, en las actividades dirigidas al involucramiento con el Sector Productivo, la Academia y la población en general en aspectos relacionados con la política de Formación para el Trabajo </t>
  </si>
  <si>
    <t>Recursos Libres</t>
  </si>
  <si>
    <t>Informes mensuales de las actividades dirigidas al involucramiento con el Sector Productivo, la Academia y la población en general con aspectos relacionados con la política de formación para el trabajo</t>
  </si>
  <si>
    <t>Tres (3) informes mensuales</t>
  </si>
  <si>
    <t>Informes sobre el procesamiento y preparación de la información para alimentar el Sistema de Estadísticas de Migración Laboral Internacional –SEMILI-.</t>
  </si>
  <si>
    <t>G1T2</t>
  </si>
  <si>
    <t>Diseñar y ejecutar técnicas y herramientas de comunicaciones, información y orientación para prevenir la trata de personas y/o explotación laboral</t>
  </si>
  <si>
    <t>Documento que contenga las técnicas y herramientas de comunicación diseñadas e implementada en cuatro (4) ciudades del país</t>
  </si>
  <si>
    <t xml:space="preserve">Técnicas y herramientas de comunicación diseñadas e implementadas </t>
  </si>
  <si>
    <t xml:space="preserve">Documento con análisis comparativo sobre competencias y su relación con el mercado laboral nacional e internacional. </t>
  </si>
  <si>
    <t>Prestar servicios profesionales a la Dirección de Movilidad y Formación para el Trabajo con el ánimo de desarrollar planes y programas para implementar la política migratoria laboral</t>
  </si>
  <si>
    <t xml:space="preserve">Informes mensuales de planes y programas realizados para la implementación de la política migratoria laboral </t>
  </si>
  <si>
    <t>Tres (3) informes de mensuales</t>
  </si>
  <si>
    <t>J1T6</t>
  </si>
  <si>
    <t>Prestar los servicios técnicos y de apoyo al Ministerio del Trabajo para brindar asistencia técnica en la implementación de la política migratoria laboral</t>
  </si>
  <si>
    <t>Informes de asistencia técnica en la implementación de la política migratoria laboral</t>
  </si>
  <si>
    <t>Tres (3) informes de asistencia técnica</t>
  </si>
  <si>
    <t>K1</t>
  </si>
  <si>
    <t>Se prestará asistencia técnica en la constitución y regulación de un Fondo de Fomento de Formación y/o capacitación para usuarios del Servicio Público de Empleo</t>
  </si>
  <si>
    <t>K1T1</t>
  </si>
  <si>
    <t>Asesorar técnicamente a la Dirección de Generación de Empleo y Subsidio Familiar en la constitución y regulación de un FONDO denominado “FONDO PARA EL FOMENTO DE FORMACIÓN Y/O CAPACITACIÓN PARA USUARIOS DEL SERVICIO PÚBLICO DE EMPLEO”</t>
  </si>
  <si>
    <t>Realizar asistencia y documentos técnicos, entre otros, un (1) manual operativo  del "Fondo para el fomento de formación y/o capacitación para usuarios del Servicio Público de Empleo" y los demás que se requieran</t>
  </si>
  <si>
    <t>Documentos técnicos y asistencias técnicas realizadas</t>
  </si>
  <si>
    <t>Observaciones Modificaciones Sept. 12</t>
  </si>
  <si>
    <t>SIN MODIFICACIÓN</t>
  </si>
  <si>
    <t>El costo de la tarea estaba programado por valor de $ 32.884.125 y con base en la priorización de actividades se determinó reducir el costo de la actividad, para ser realizada al interior de la Dependencia. 
Se trasladan recursos para las tareas A1T12, A1T14 y C1T1.</t>
  </si>
  <si>
    <t>El costo de la tarea estaba programado por valor de $ 60.000.000 y con base en la priorización de actividades se determinó incrementar el costo de la actividad en $16.957.459 para un total de $76.957.459. 
Los recursos de esta tarea provienen de la tarea A1T3 ($15.717.459) y de unos recursos libres por $1.240.000</t>
  </si>
  <si>
    <t>SE CREA NUEVA LÍNEA. Como complemento a las acciones relacionadas con la “elaboración de documentos técnicos e investigaciones para la fortalecimiento de la formación para el trabajo y desarrollo humano”, se identificó la necesidad de realizar actividades dirigidas al análisis para la creación y evaluación de perfiles laborales que ayuden en la orientación en términos de formación para el trabajo, la certificación laboral y la búsqueda de empleo, por un valor de  $13.500.000. 
Se establece la meta del indicador en un (1) documento final con la revisión de la información del servicio público de empleo, la propuesta metodológica y los resultados obtenidos de la creación de perfiles ocupacionales.   
Los recursos de estas tareas provienen de la  tarea A1T3.</t>
  </si>
  <si>
    <t>El costo de la tarea fue establecido inicialmente por valor de $110.000.000; sin embargo es necesario realizar una adición y prórroga al Contrato de Prestación de Servicios No. 226. La adición es por un valor de $9.000.000 y la prórroga es por un mes y medio.                                                                                         
Los recursos que se adicionan provienen de la actividad A1T3 ($3.666.666) y de la liberación de recursos de la actividad C1T3 ($5.333.334)</t>
  </si>
  <si>
    <t>El costo de la tarea fue establecido inicialmente por valor de $67.580.000; sin embargo por liquidación anticipada del contrato No. 44 de 2013 se ejecutarán recursos por valor de $ $44.846.666. 
Se ajusta la meta del indicador a siete (7) informes mensuales.   
Se liberan recursos por un monto de $22.733.334, los cuales se distribuyen entre las actividades C1T1 y C1T9.</t>
  </si>
  <si>
    <t>SE CREA NUEVA LINEA. Como complemento a las acciones relacionadas con los “lineamientos para el diseño e implementación del marco nacional de cualificaciones y el sistema nacional de certificación de competencias”, se identificó la necesidad de realizar actividades dirigidas al involucramiento con el Sector Productivo, la Academia y la población en general en aspectos relacionados con la política de Formación para el Trabajo, por un valor de  $17.400.000 provenientes de la liberación de los recursos de la tarea C1T3. 
Se establece la meta del indicador en tres (3) informes mensuales.</t>
  </si>
  <si>
    <t>La tarea C1T10 fue programada para ubicar los recursos liberados. Sin embargo con base en la priorización de actividades se determinó reducir el costo de la actividad, dejándola en cero.</t>
  </si>
  <si>
    <t>Esta tarea estaba programada para ubicar los recursos liberados por valor de $17.146.667. Sin embargo se reduce el costo de esta tarea y se integran a la nueva tarea G1T2 “Implementación de la estrategia de comunicaciones, información y orientación contra la trata de personas / explotación laboral” por valor de $8.200.000 y el excedente se reasigna a la tarea J1T5.</t>
  </si>
  <si>
    <t>De acuerdo con la priorización de acciones establecidas por la Dirección, se determinó reducir el costo de esta tarea que estaba programada por valor de $80.600.000, quedando en Cero pesos. 
Se integran estos recursos a la tarea G1T2.</t>
  </si>
  <si>
    <t>El costo de la tarea fue establecido inicialmente por valor de $50.000.000; sin embargo, el contrato mediante el cual se está desarrollando esta tarea se firmó por valor de $35.566.667. 
Se liberan recursos por un monto de $14.433.333 que se integran a la tarea G1T2.</t>
  </si>
  <si>
    <t>SE CREA NUEVA LÍNEA. Como complemento a las acciones relacionadas con los temas de tráfico de migrantes y la explotación laboral, se identificó la necesidad de realizar una tarea dirigida al diseño y ejecución de técnicas y herramientas de comunicaciones, información y orientación para prevenir la trata de personas y/o explotación laboral, por valor de $103.233.333.</t>
  </si>
  <si>
    <t>Esta tarea fue creada para ubicar los recursos liberados por valor de $1.060.000. Sin embargo con base en la priorización de actividades se determinó reducir el costo de la actividad, dejándola en cero. 
Estos recursos se integran a la nueva tarea J1T5.</t>
  </si>
  <si>
    <t>El costo de la tarea estaba programado por valor de $ 40.000.000 y fue ajustada por el valor total del Contrato No. 75 de 2013  por valor de $39.000.000. 
Estos recursos que se liberan se integran a la nueva tarea J1T5.</t>
  </si>
  <si>
    <t>SE CREA NUEVA LÍNEA. La tarea J1T5 fue creada con los recursos liberados en las tareas anteriores por valor de $12.900.000. 
Se establece la meta del indicador en tres (3) informes mensuales. 
Integra los recursos de las tareas E1T4, H1T3, I1T2 y recursos libres por $1.893.333.</t>
  </si>
  <si>
    <t xml:space="preserve">SE CREA NUEVA LÍNEA. La tarea J1T6 fue creada con los recursos libres  por valor de $7.546.667. 
Se establece la meta del indicador en tres (3) informes de asistencia técnica. </t>
  </si>
  <si>
    <t xml:space="preserve">SE CREA NUEVA LÍNEA. La actividad K1T1 fue creada con el objetivo de asesorar técnicamente a la Dirección de Generación de Empleo y Subsidio Familiar en la constitución de un Fondo denominado “FONDO PARA EL FOMENTO DE FORMACIÓN Y/O CAPACITACIÓN PARA USUARIOS DEL SERVICIO PÚBLICO DE EMPLEO”. 
Incluye las acciones que esta Dirección está desarrollando en coordinación con la Dirección de Generación de Empleo y Subsidio Familiar, motivo por el cual no se le asignan recursos.
 </t>
  </si>
  <si>
    <t>Apoyar técnica, operativa, administrativa y financieramente la implementación de programas para el fortalecimiento de las políticas activas de empleo en el país</t>
  </si>
  <si>
    <t xml:space="preserve"> Informes mensuales de actividades de apoyo en la implementación de programas de empleo</t>
  </si>
  <si>
    <t>D1T3</t>
  </si>
  <si>
    <t>D1T6</t>
  </si>
  <si>
    <t xml:space="preserve"> Informes mensuales de actividades de asesoría y apoyo en la  formulación, dirección e implementación de políticas y estrategias, expedición de normas y ejecución de programas de generación de  empleo.</t>
  </si>
  <si>
    <t>D2T3</t>
  </si>
  <si>
    <t xml:space="preserve">Equipo de trabajo conformado para la gerencia operativa del Sistema de Gestión de Empleo
Un equipo de 14 personas </t>
  </si>
  <si>
    <t>Realizar estudios tecnicos para el desarrollo de lineas de apoyo a operadores y beneficiarios del servicio de empleo</t>
  </si>
  <si>
    <t>1 contratista y 1 firma</t>
  </si>
  <si>
    <t>Estudios tecnicos realizados para el apoyo operativo del servicio de empleo</t>
  </si>
  <si>
    <t>E2T3</t>
  </si>
  <si>
    <t>Realizar la caracterizacion y analisis de la oferta de formación para el trabajo brindada por las cajas de compensacion familiar en el pais y evaluar su pertinencia respecto a las necesidades del mercado laboral</t>
  </si>
  <si>
    <t>Caracterizacion y evaluacion oferta de formacion d elas cajas de compensacion familiar</t>
  </si>
  <si>
    <t>E2T4</t>
  </si>
  <si>
    <t>Apoyo tecnico a entidades territoriales en el fortalecimiento de sus capacidades para analizar el mercado de trabajo</t>
  </si>
  <si>
    <t>Entidades territoriales que cuentan con apoyo técnico</t>
  </si>
  <si>
    <t>Conformar e implementar una Red de Servicios de Empleo en cinco ciudades</t>
  </si>
  <si>
    <t>Sistema de información diseñado y desarrollado para la operación del Sistema de Gestión de Empleo en Colombia</t>
  </si>
  <si>
    <t>Aplicativo  para la Red de Servicios de Empleo diseñado y en implementación</t>
  </si>
  <si>
    <t>Plataforma informática para el Sistema de Gestión de Empleo diseñada y en proceso de implementación.</t>
  </si>
  <si>
    <t>Oferta de servicios disponible en espacios de atención del Sistema de Gestión de Empleo.</t>
  </si>
  <si>
    <t>Diseñar, analizar, evaluar y realizar estudios, monitoreo y fortalecimiento de políticas de trabajo para el fomento a la generación de ingresos y empleo a nivel nacional y regional</t>
  </si>
  <si>
    <t>Escenarios para el suministro de apoyos a territorios, beneficiarios y/o operadores definidos en el marco de la implementación del Sistema de Gestión de Empleo y mecanismos de implementación</t>
  </si>
  <si>
    <t>E5T2</t>
  </si>
  <si>
    <t>Espacios fisicos operando</t>
  </si>
  <si>
    <t>E5T3</t>
  </si>
  <si>
    <t>Apoyo a beneficiarios con oferta de formacion a traves del direccionamiento por medio de rutas de los centros de empleo</t>
  </si>
  <si>
    <t xml:space="preserve">1 contratista </t>
  </si>
  <si>
    <t xml:space="preserve">Beneficiarios capacitados </t>
  </si>
  <si>
    <t>E5T4</t>
  </si>
  <si>
    <t>Linea de apoyo a beneficiarios en la atención y orientación técnica a dudas e inconvenientes a los actores del servicio público de empleo</t>
  </si>
  <si>
    <t>1 firma</t>
  </si>
  <si>
    <t>Llamadas para la atencion y orientación a actores del servicio público de empleo</t>
  </si>
  <si>
    <t>E8</t>
  </si>
  <si>
    <t>Apoyar el funcionamiento operativo y logístico del Servicio de Empleo Nacional, a través del arrendamiento temporal de instalaciones adecuadas para su funcionamiento, puestos de trabajo, equipos de cómputo y comunicación requeridos para continuar ininterrumpidamente con el desarrollo del proyecto</t>
  </si>
  <si>
    <t>E8T1</t>
  </si>
  <si>
    <t>Arrendar temporalmente las instalaciones adecuadas para el funcionamiento del Servicio de Empleo</t>
  </si>
  <si>
    <t>1 firmas</t>
  </si>
  <si>
    <t>Espacio físico adecuado para el funcionamiento de la parte administrativa y gerencial del Servicio de Empleo</t>
  </si>
  <si>
    <t>E8T2</t>
  </si>
  <si>
    <t xml:space="preserve">Garantizar la prestación de los servicios necesarios y la disponibilidad permanente de los equipos requeridos para el óptimo funcionamiento de la oficina del Servicio de Empleo </t>
  </si>
  <si>
    <t>2 firmas</t>
  </si>
  <si>
    <t>Servicios y equipos para el funcionamiento de la oficina del Servicio de Empleo</t>
  </si>
  <si>
    <t>T2I5 - EJECUCION PLAN DE CAPACITACION</t>
  </si>
  <si>
    <t xml:space="preserve">PIC EJECUTADO / PIC PROGRAMADO 
Amparar viáticos y gastos de viaje de los funcionarios para la implementación PIC
</t>
  </si>
  <si>
    <t xml:space="preserve">PIC EJECUTADO / PIC PROGRAMADO 
Informe Final de Ejecución
</t>
  </si>
  <si>
    <t>Generar proyectos especiales y exclusivos para las víctimas del conflicto armado en el marco de un programa de rutas integrales de empleo y autoempleo rural y urbano con el ánimo de apoyar su autosostenimiento como medida de reparación por los daños que han sufrido de acuerdo con la Ley 1448 de 2011 y el Decreto 4800 de 2011</t>
  </si>
  <si>
    <t>Diagnosticar las necesidades socio laborales de las víctimas del conflicto armado y las rigideces que encuentran en el mercado laboral desde un enfoque diferencial y etario</t>
  </si>
  <si>
    <t>Se busca conocer la vocación productiva de los municipios donde están o desean asentarse las víctimas del conflicto armado con vocación de permanencia como insumo para el diseño de programas y proyectos adecuados de generación de empleo para esta población</t>
  </si>
  <si>
    <t>El subproyecto asociado se encuentra formulado y regionalizado. Así mismo, se encuentran listos los estudios previos para contratar con el PNUD, quien realizó esta actividad en 44 municipios en el primer semestre del año</t>
  </si>
  <si>
    <t>Despacho Ministro, Grupo Equidad Laboral - Convenio PNUD</t>
  </si>
  <si>
    <t>Apoyar el diseño de una política pública de generación de empleo para las víctimas del conflicto armado desde un enfoque diferencial y etario</t>
  </si>
  <si>
    <t xml:space="preserve">Se busca la creación y ejecución de programas de formación para el trabajo, emprendimiento y empresarismo (fortalecimiento y formalización de unidades productivas ya existentes) exclusivos para víctimas del conflicto armado. Se pretende que estos programas tengan una duración mayor a un año, que hayan sido diseñados a partir de las características socio laborales de las víctimas desde un enfoque diferencial, etario y por hecho victimizante, que estén articulados con los perfiles productivos de los territorios donde esta población está asentada o desea asentarse con vocación de permanencia y, en la medida de lo posible, que estén respaldados por alianzas público privadas que garanticen el enganche efectivo de la población o la compra o adquisición de sus productos y servicios. </t>
  </si>
  <si>
    <t>Los 3 subproyectos asociados se encuentran formulados y regionalizados. Los términos de referencia para iniciar los respectivos procesos de contratación se encuentran listos</t>
  </si>
  <si>
    <t>Se busca ofrecer garantías de no repetición a los niños, niñas y adolecentes víctimas del conflicto armado en riesgo de ser reclutados así como disminuir dicho riesgo mediante programas de formación prelaboral para los jóvenes y acceso preferente de sus padres a la ruta de reparación en materia de empleo</t>
  </si>
  <si>
    <t>El subproyecto asociado se encuentra formulado y regionalizado. Los estudios previos para contratar con OIM se encuentran listos</t>
  </si>
  <si>
    <t>implementar la política pública de generación de empleo para las víctimas del conflicto armado desde un enfoque diferencial y etario</t>
  </si>
  <si>
    <t>Se busca contrar al equipo humano necesario para el diseño, implementación y seguimiento a las tres actividades anteriores (A1, A2 y A3)</t>
  </si>
  <si>
    <t>Se han celebrado 8 contratos de prestación de servicios hasta la fecha</t>
  </si>
  <si>
    <t>Crear campañas masivas de comunicación para apoyar el autosostenimiento de las víctimas del conflicto armado</t>
  </si>
  <si>
    <t>Se busca incentivar al sector productivo a contratar a las víctimas del conflicto armado o adquirir sus productos o servicios</t>
  </si>
  <si>
    <t>El subproyecto asociado se encuentra formulado y regionalizado. Los términos de referencia para iniciar los respectivos procesos de contratación se encuentran listos</t>
  </si>
  <si>
    <t>Mejorar el funcionamiento del mercado de trabajo facilitando la interrelación entre la oferta y la demanda en beneficio de las víctimas del conflicto armado mediante la creación de un módulo especial en el Servicio Público de Empleo y la puesta en marcha de una única puerta de entrada a la ruta de generación de empleo en el marco del proceso de reparación integral</t>
  </si>
  <si>
    <t>Se busca orientar adecuada e integralmente a las víctimas del conflicto armado hacia empleos formales o hacia la oferta institucional nacional y local en formación para el trabajo, emprendimiento y empresarismo a partir de sus características socio laborales individuales y el perfil productivo de sus territorios</t>
  </si>
  <si>
    <t>Levantar el perfil productivo de los territorios donde están o desean asentarse las víctimas del conflicto armado
2013011000498</t>
  </si>
  <si>
    <t>Desarrollar programas de formación titulada exclusivos para las víctimas del conflicto armado en edad de trabajar
2013011000490</t>
  </si>
  <si>
    <t>Desarrollar programas de emprendimiento y empresarismo exclusivos para las víctimas del conflicto armado
Reduccion</t>
  </si>
  <si>
    <t>Desarrollar programas de formación titulada exclusivos para los jóvenes víctimas del conflicto armado
2013011000477</t>
  </si>
  <si>
    <t>Reparar a los niños, niñas y jóvenes víctimas ofreciéndoles garantías de no repetición y acompañamiento a la correcta inversión de sus recursos en materia laboral 
2013011000497</t>
  </si>
  <si>
    <t>Apoyar técnicamente la celebración de convenios y contratos que celebre el Ministerio del Trabajo para el desarrollo de la política de generación de empleo para las víctimas del conflicto armado
2013011000001</t>
  </si>
  <si>
    <t>Apoyar la formulación y el monitoreo al desarrollo de las políticas de beneficios que emprenda el Ministerio del Trabajo para aumentar la demanda de la mano de obra de la población víctima del conflicto armado
2013011000001</t>
  </si>
  <si>
    <t>Apoyar y monitorear la realización de diagnóstico de las necesidades de las víctimas, la extracción del perfil productivo de sus territorios, el mejoramiento del mercado de trabajo y la formulación de los programas de generación de empleo (campañas de comunicación,  prevención del reclutamiento forzado y programas de formación, enganche laboral y emprendimiento) para las víctimas del conflicto armado
2013011000001</t>
  </si>
  <si>
    <t>Desarrollar campañas en medios masivos de comunicación
2013011000449</t>
  </si>
  <si>
    <t>Diseñar y poner en marcha una única puerta de entrada a la ruta de reparación en materia de empleo
2013011000496</t>
  </si>
  <si>
    <t>Perfiles levantados (65)</t>
  </si>
  <si>
    <t>Beneficiarios (3.800)</t>
  </si>
  <si>
    <t>Beneficiarios (2.022)</t>
  </si>
  <si>
    <t>Beneficiarios (2,749)</t>
  </si>
  <si>
    <t>Beneficiarios (5,300)</t>
  </si>
  <si>
    <t>Personal contratado (1)</t>
  </si>
  <si>
    <t>Consultorias contratadas (2)</t>
  </si>
  <si>
    <t>Personal contratado (8)</t>
  </si>
  <si>
    <t>Campañas ejecutadas (2)</t>
  </si>
  <si>
    <t>Población vulnerable formada (90)</t>
  </si>
  <si>
    <r>
      <rPr>
        <b/>
        <sz val="16"/>
        <rFont val="Arial Narrow"/>
        <family val="2"/>
      </rPr>
      <t xml:space="preserve">PROCEDIMIENTO FORMULACION Y SEGUIMIENTO A PLANES DE GESTION
</t>
    </r>
    <r>
      <rPr>
        <b/>
        <sz val="20"/>
        <rFont val="Arial Narrow"/>
        <family val="2"/>
      </rPr>
      <t xml:space="preserve">
PLAN ACCIÓN 2013</t>
    </r>
  </si>
  <si>
    <t>Código: DE – PD – 01 - PL - 03</t>
  </si>
  <si>
    <t>DEPENDENCIA: Dirección Territoral de Amazonas</t>
  </si>
  <si>
    <t>Objetivo Institucional</t>
  </si>
  <si>
    <t>Pond. Obj.Inst.</t>
  </si>
  <si>
    <t xml:space="preserve">Objetivos Específicos </t>
  </si>
  <si>
    <t>Pond.Obj. Espec.</t>
  </si>
  <si>
    <t>Área Temática</t>
  </si>
  <si>
    <t>Pond. Área Temat.</t>
  </si>
  <si>
    <t>Cod. Act.</t>
  </si>
  <si>
    <t>Actividad</t>
  </si>
  <si>
    <t>Pond. Act.</t>
  </si>
  <si>
    <t>Cod. Tarea.</t>
  </si>
  <si>
    <t>Tarea</t>
  </si>
  <si>
    <t>Pond. Tarea</t>
  </si>
  <si>
    <t>Responsable</t>
  </si>
  <si>
    <t>Indicador</t>
  </si>
  <si>
    <t>Programación Indicadores</t>
  </si>
  <si>
    <t>Meta 2013</t>
  </si>
  <si>
    <t>1 er Trimestre</t>
  </si>
  <si>
    <t>Formular ya adoptar políticas, planes programas y proyectos para el trabajo, el respeto por los derechos fundamentales, las garantias de los trabajadores, el fortalecimiento, promoción y protección de las actividades de la economía solidaria y el trabajo decente, a través de un sistema efectivo de vigilancia, información, registro, inspección y control; asi como el entendimiento del dialogo social para el buen desarrollo de las relaciones laborales.</t>
  </si>
  <si>
    <t>Proponer los lineamientos de política e implementar y evaluar planes y programas que permitan mejorar la calidad y tamaño de la oferta de formación para el trabajo y el desarrollo humano y el desarrollo, adopción, consolidación y actualización de las competencias laborales de los trabajadores.</t>
  </si>
  <si>
    <t>Promoción y divulgación de la Política de Gestión del Recurso Humano y de Migración Laboral</t>
  </si>
  <si>
    <t>Realizar seguimiento y monitoreo a los planes y programas de formación para el trabajo como política activa de empleo y de la gestión de la política migratoria laboral</t>
  </si>
  <si>
    <t>Asistir a los consejos directivos regionales del SENA, apoyando la implementación de la política de gestión del recurso humano</t>
  </si>
  <si>
    <t>Director Territorial</t>
  </si>
  <si>
    <t>Actas de los comites</t>
  </si>
  <si>
    <t>Desarrollar y aplicar estrategias y procedimientos para fomentar la creación y formalización de empleos</t>
  </si>
  <si>
    <t>Protección y generación del Empleo</t>
  </si>
  <si>
    <t>Apoyar la implementación de estrategias y procedimientos para el fomento de la generación de empleo y protección del empleo</t>
  </si>
  <si>
    <t>Acompañar y apoyar el desarrollo de las actividades que adelante el Viceministerio de Empleo y Pensiones  en la RED ORMET, programa TU y en la construcción de planes locales de empleo.</t>
  </si>
  <si>
    <t>No aplica no hay programa TU en el Amazonas</t>
  </si>
  <si>
    <t>Reporte de actividades dentro del formato informe de seguimiento al Plan de acción</t>
  </si>
  <si>
    <t>No aplica</t>
  </si>
  <si>
    <t>Apoyar la implementación del servicio público de empleo en los territorios</t>
  </si>
  <si>
    <t xml:space="preserve">Mantener actualizado el inventario de proveedores del servicio de intermediación laboral en la jurisdicción. </t>
  </si>
  <si>
    <t>No aplica no proveeedores autorizados en intemediación laboral</t>
  </si>
  <si>
    <t>Base de datos actualizada</t>
  </si>
  <si>
    <t>Formalización Laboral</t>
  </si>
  <si>
    <t xml:space="preserve">Difusión de los beneficios de la Ley 1429 de 2010 </t>
  </si>
  <si>
    <t>Generar estrategias de difusión en su jurisdicción</t>
  </si>
  <si>
    <t>Reportar en el formato de informe de seguimiento del plan de acción, las estrategias cuando se realicen</t>
  </si>
  <si>
    <t>Difundir  la Ley 1429 de 2010 en el marco de las visitas preventivas, estimulando a empresarios a la formalización de los empleos existentes</t>
  </si>
  <si>
    <t>Reportar en el formato de informe de seguimiento al plan de acción la cantidad de empleos formalizados</t>
  </si>
  <si>
    <t>Participar en eventos de difusión de la ley que se desarrollen desde el Viceministerio de Empleo</t>
  </si>
  <si>
    <t>Fortalecer  espacios de diálogo  social, promover y divulgar de los derechos y principios fundamentales en el trabajo  en el marco del trabajo digno y decente</t>
  </si>
  <si>
    <t>Fortalecimiento de espacios de diálogo  social, promoción y divulgación de los derechos y principios fundamentales en el trabajo  en el marco del trabajo digno y decente</t>
  </si>
  <si>
    <t>Liderar los procesos hacia la incorporación y ejecución  del componente de trabajo infantil en los planes de gobierno departamentales  y municipales y promover el desarrollo del plan operativo interinstitucional a nivel departamental y municipal en el marco de la ley</t>
  </si>
  <si>
    <r>
      <t xml:space="preserve">Integrar la Secretaría Técnica del Comité de Erradicación del Trabajo Infantil . (Se debe desarrollar máximo en segundo trimestre).
</t>
    </r>
    <r>
      <rPr>
        <u/>
        <sz val="11"/>
        <rFont val="Arial Narrow"/>
        <family val="2"/>
      </rPr>
      <t>Elaborar las Actas de los CIETIS y Manual operativo</t>
    </r>
  </si>
  <si>
    <t>Plan de acción establecido, manual operativo  y reporte de informe de implementación en el formato de informe de seguimiento al plan de acción. Elaborar actas</t>
  </si>
  <si>
    <r>
      <t xml:space="preserve">Gestionar  las  acciones  en función de la  implementación de procesos de intervención integral para prevenir y erradicar el T.I y las Peores Formas  y con el liderazgo del Comité  C E T I, (sectores de explotación sexual, reclutamiento, minas, agricultura, pimpineros, entre otras). 
</t>
    </r>
    <r>
      <rPr>
        <i/>
        <sz val="11"/>
        <rFont val="Arial Narrow"/>
        <family val="2"/>
      </rPr>
      <t xml:space="preserve">
</t>
    </r>
    <r>
      <rPr>
        <u/>
        <sz val="11"/>
        <rFont val="Arial Narrow"/>
        <family val="2"/>
      </rPr>
      <t>Depende de la articulación interistitucional al interior del departamento, minimo una acción por trimestre</t>
    </r>
  </si>
  <si>
    <t>Reporte de informe de implementación en el formato de informe de seguimiento al plan de acción</t>
  </si>
  <si>
    <r>
      <t xml:space="preserve">Capacitar y promover la  implementación de las rutas de denuncia del Trabajo Infantil, así como de las rutas de atención en sectores de explotación sexual, reclutamiento, minas, agricultura, explotación laboral,  entre otras. 
</t>
    </r>
    <r>
      <rPr>
        <u/>
        <sz val="11"/>
        <color indexed="10"/>
        <rFont val="Arial Narrow"/>
        <family val="2"/>
      </rPr>
      <t>(una por trimestre)</t>
    </r>
  </si>
  <si>
    <t>Capacitaciones impartidas</t>
  </si>
  <si>
    <r>
      <t xml:space="preserve">Hacer seguimiento a la ejecución del componente de Trabajo infantil  en los planes de desarrollo y promover la estructura de un plan departamental contra el trabajo infantil. 
</t>
    </r>
    <r>
      <rPr>
        <u/>
        <sz val="11"/>
        <color indexed="10"/>
        <rFont val="Arial Narrow"/>
        <family val="2"/>
      </rPr>
      <t>(Presentar informe trimestral con el seguimiento a la ejecución del plan de desarrollo)</t>
    </r>
  </si>
  <si>
    <t>Informes de seguimiento a los planes de desarrollo</t>
  </si>
  <si>
    <r>
      <t xml:space="preserve">Incentivar  las acciones de los municipios que son su jurisdicción, en el contexto de sus competencias, mediante Talleres de Sensibilización a los actores locales.
</t>
    </r>
    <r>
      <rPr>
        <u/>
        <sz val="11"/>
        <color indexed="10"/>
        <rFont val="Arial Narrow"/>
        <family val="2"/>
      </rPr>
      <t>(uno por trimestre)</t>
    </r>
  </si>
  <si>
    <t>Implementar acciones de  Inspección, Vigilancia y Control del Trabajo Infantil y de las Peores Formas (NNA en minas, NNA en agricultura, entre otros)</t>
  </si>
  <si>
    <t>Informe de implementación en el formato de informe de seguimiento al plan de acción</t>
  </si>
  <si>
    <t>Promover el diálogo social para la transformación de las relaciones laborales y la implementación de la política social</t>
  </si>
  <si>
    <t>Liderar la Subcomisión de Concertación de Políticas Salariales y Laborales en su departamento, promoviendo la definición, desarrollo y seguimiento del plan de diálogo.</t>
  </si>
  <si>
    <t>Informes trimestrales de la gestión realizada,  en el formato de informe de seguimiento al plan de acción.</t>
  </si>
  <si>
    <t>Diseñar e implementar estrategias, instrumentos y metodologías que contrubuyan a fortalecer el Sistema General de Riesgos Laborales</t>
  </si>
  <si>
    <t>Promoción y prevención en el marco  del Sistema General de Riesgos Laborales</t>
  </si>
  <si>
    <t>Ejecutar acciones de inspección vigilancia y control del Sistema de Riesgos Laborales</t>
  </si>
  <si>
    <t xml:space="preserve">Realizar visitas de Inspección, vigilancia y control a la Junta de calificación de invalidez que funciona en la juridicción </t>
  </si>
  <si>
    <t>No aplica no hay junta de calificaión de invalidez</t>
  </si>
  <si>
    <t>No. de Visitas realizadas/ No. Visitas programadas y reportar en el formato de informe de seguimiento al plan de acción</t>
  </si>
  <si>
    <t>Realizar visitas de inspección para verificar el cumplimiento de las normas de salud ocupacional a cargo de las empresas y de las ARL.</t>
  </si>
  <si>
    <t>Inspector de trabajo</t>
  </si>
  <si>
    <t>No.de visitas  de inspección realizadas /No. de visitas programadas para cada trimestre y reportar en el formato de informe de seguimiento al plan de acción</t>
  </si>
  <si>
    <t>Ejecución plan de trabajo de Red de Comités de Salud Ocupacional del Departamento.</t>
  </si>
  <si>
    <r>
      <t>No. Actividades ejecutadas  en el plan de trabajo</t>
    </r>
    <r>
      <rPr>
        <b/>
        <sz val="11"/>
        <rFont val="Arial Narrow"/>
        <family val="2"/>
      </rPr>
      <t xml:space="preserve"> / </t>
    </r>
    <r>
      <rPr>
        <sz val="11"/>
        <rFont val="Arial Narrow"/>
        <family val="2"/>
      </rPr>
      <t>Total actividades programadas en el plan de trabajo y reportar en el formato de informe de seguimiento al plan de acción</t>
    </r>
  </si>
  <si>
    <t>Adelantar investigaciones administrativas por accidentes de trabajo mortales</t>
  </si>
  <si>
    <t xml:space="preserve">No. investigaciones de accidentes mortales realizadas / No. de accidentes mortales reportados a la Dirección Territorial. </t>
  </si>
  <si>
    <t>Contribuir con la unificación del criterio institucional en materia consultiva, asi como fortalecer la defensa de los intereses del Ministerio del Trabajo en sede juducial y extrajudicial</t>
  </si>
  <si>
    <t>Fortalecimiento jurídico</t>
  </si>
  <si>
    <t>Tramitar y direccionar adecuada y oportunamente las consultas y/o derechos de petición (la Oficina Asesora Juridica establecera los lineamientos para su trámite)</t>
  </si>
  <si>
    <t xml:space="preserve">Remitir consultas a las dependencias correspondientes de acuerdo con las competencias que le están asignadas a las diferentes dependencias del Ministerio del Trabajo o a las demás Entidades Estatales. </t>
  </si>
  <si>
    <t>Consultas remitidas / consultas recibidas</t>
  </si>
  <si>
    <t>Tramitar las consultas y/o derechos de petición de su competencia.</t>
  </si>
  <si>
    <t>Consultas tramitadas / consultas recibidas susceptibles  de trámite directo</t>
  </si>
  <si>
    <t>Realizar la adecuada y oportuna vigilancia judicial de procesos y acciones de tutela, y reportar las novedades que representen urgencia o traslado de términos a cualquiera de las partes de manera inmediata</t>
  </si>
  <si>
    <r>
      <t xml:space="preserve">Enviar reporte semanal con documentos soporte y enviar el reporte de novedades urgentes de manera inmediata, sin perjuicio de que las mismas deban consignarse en el reporte semanal de vigilancia y enviar los correspondientes documentos. 
</t>
    </r>
    <r>
      <rPr>
        <u/>
        <sz val="11"/>
        <rFont val="Arial Narrow"/>
        <family val="2"/>
      </rPr>
      <t xml:space="preserve">
(Esta tarea se realizará conforme a la base de datos suministrada por el nivel central y con el archivo modelo de vigilancia judicial que ya se envió para el efecto lpor la  OAJ)</t>
    </r>
  </si>
  <si>
    <t>Informe semanal a la oficina juridica en el formato establecido</t>
  </si>
  <si>
    <t>Informes semanales</t>
  </si>
  <si>
    <t>Realizar la adecuada y oportuna representación  legal y judicial del Ministerio  en las conciliaciones,  procesos y acciones de tutela.</t>
  </si>
  <si>
    <t xml:space="preserve">Participar oportunamente en las diligencias y enviar los correspondientes soportes de las mismas. </t>
  </si>
  <si>
    <t>Acta de la audiencia y remisión de informe de las diligencias adelantadas semanalmente.</t>
  </si>
  <si>
    <t xml:space="preserve">Implementar y mantener  los modelos de gestión que garanticen el mejoramiento continuo de la gestión institucional </t>
  </si>
  <si>
    <t>Sistema Integrado de Gestión</t>
  </si>
  <si>
    <t xml:space="preserve">Implementación del SIG </t>
  </si>
  <si>
    <t>Asistir a las capacitaciones impartidas por el equipo lider del Sistema Integrado de gestión y/o por el gestor en la territorial.</t>
  </si>
  <si>
    <t>100% Funcionarios capacitados en Sistema Integrado de Gestión al finalizar la vigencia</t>
  </si>
  <si>
    <t>Participar en el ajustar de la documentación para la implementación  de los procesos</t>
  </si>
  <si>
    <t>Documentos ajustados e implementados</t>
  </si>
  <si>
    <t>Identificar los riesgos y definir su plan de manejo</t>
  </si>
  <si>
    <t>Mapa de Riesgos de la Dirección Territorial</t>
  </si>
  <si>
    <t>Realizar la definición de los indicadores de gestión desde la territorial</t>
  </si>
  <si>
    <t>Indicadores  elaborados de la Dirección Territorial</t>
  </si>
  <si>
    <t>Paricipar en las preauditorias y auditoriasdel SIG programadas</t>
  </si>
  <si>
    <t>Informes de preauditorias y auditorías</t>
  </si>
  <si>
    <t>Definir e implementar los respectivos planes de mejoramiento</t>
  </si>
  <si>
    <t xml:space="preserve">Plan de mejoramiento definido e implementado </t>
  </si>
  <si>
    <t xml:space="preserve">Realizar mensualmente los subcomites de Sistema Integrado de Gestión </t>
  </si>
  <si>
    <t>Actas del Subcomité del  SIG mensual</t>
  </si>
  <si>
    <t xml:space="preserve">Desarrollar e implementar estrategias, instrumentos y metodologias que contribuyan a fortalecer el esquema de IVC del trabajo </t>
  </si>
  <si>
    <t>Fortalecimiento del Sistema de IVC</t>
  </si>
  <si>
    <t>Desarrollar El Sistema Integrado De Inspección Del Trabajo</t>
  </si>
  <si>
    <t>Elaborar el Plan de intervención en sectores críticos de la economía en su región</t>
  </si>
  <si>
    <t>Plan elaborado y remitido a la dirección de IVC</t>
  </si>
  <si>
    <t>Elaborar el informe de análisis de riesgo laboral y diagnóstico actualizado</t>
  </si>
  <si>
    <t>Informe elaborado y remitido a la Dirección de IVC</t>
  </si>
  <si>
    <t xml:space="preserve">Monitoreo y seguimiento de conflictos socialolaborales </t>
  </si>
  <si>
    <t>Reporte semanal de la situación socio laboral del territorio enfocados en las relaciones obrero patronales al Observatorio de conflictos</t>
  </si>
  <si>
    <t>Formato semanal remitido al observatorio de conflictos sociolaborales</t>
  </si>
  <si>
    <t>Implementación del enfoque preventivo del Sistema IVC del Trabajo</t>
  </si>
  <si>
    <t>Definir y desarrollar el plan de asistencia preventiva</t>
  </si>
  <si>
    <t>Plan de asistencia preventiva elaborado y reporte de su desarrollado en el formato de informe de seguimiento al plan de acción</t>
  </si>
  <si>
    <t>Desarrollar dentro de su competencia las acciones que contribuyan a cumplimiento de obligaciones laborales y la formalización del empleo</t>
  </si>
  <si>
    <t xml:space="preserve"> Realizar visitas administrativas laborales dentro de las investigaciones adminstrativas laborales</t>
  </si>
  <si>
    <t xml:space="preserve">Número de visitas administrativa laborales practicadas / número de investigaciones administrativas iniciadas  </t>
  </si>
  <si>
    <t>100% ( cobertura a demanda)</t>
  </si>
  <si>
    <t>Realizar informe trimestral de seguimiento a los acuerdos de formalización suscritos por la Dirección Territorial.</t>
  </si>
  <si>
    <t xml:space="preserve">Informes trimestrales que den cumplimiento a la meta propuesta en cada Dirección Territorial para la suscripción de Acuerdos Laborales </t>
  </si>
  <si>
    <t xml:space="preserve">4 informes elaborados </t>
  </si>
  <si>
    <t xml:space="preserve">1 Informe elaborado </t>
  </si>
  <si>
    <t>Descongestionar el número de investigaciones administrativa laborales pendientes de años anteriores al  año 2013</t>
  </si>
  <si>
    <t xml:space="preserve">Resolver las investigaciones administrativa laborales pendientes ( anterior a 2013) </t>
  </si>
  <si>
    <t>Investigaciones administrativ laborales resueltas/Investigaciones administrativas pendientes de resolver anterior del 2013</t>
  </si>
  <si>
    <t>No. total de investigaciones adm Labo. Pendientes de resolver anterior a 2013, en cada DT.</t>
  </si>
  <si>
    <t>DEPENDENCIA: Dirección Territoral Antioquia</t>
  </si>
  <si>
    <t>Jorge Mauricio gaviria Grajales</t>
  </si>
  <si>
    <t>Jorge Mauricio gaviria Grajales y Blanca Nubia Tabares</t>
  </si>
  <si>
    <t>Reporte de Actividades</t>
  </si>
  <si>
    <t>Coordinación Trámites</t>
  </si>
  <si>
    <t>Informe Bases de datos actualizada</t>
  </si>
  <si>
    <t>Jorge Mauricio Gaviria  Coordinaciones y profesionales</t>
  </si>
  <si>
    <t>Elaboración plan de estrategias difusión ley 1429</t>
  </si>
  <si>
    <t>Informe de seguimiento</t>
  </si>
  <si>
    <t>Talleres realizados</t>
  </si>
  <si>
    <t>Lorena Zapata</t>
  </si>
  <si>
    <t>Inspectores de Riesgos Laborales</t>
  </si>
  <si>
    <t>Marleny Rodriguez e Inspectores Municipales</t>
  </si>
  <si>
    <t>Inspectores de Trabajo</t>
  </si>
  <si>
    <t>Dirección y Coordinaciones</t>
  </si>
  <si>
    <t>Gestores Territoriales</t>
  </si>
  <si>
    <t>Dirección Coordinadores, profesionales y gestores</t>
  </si>
  <si>
    <t>Diana Lucia Ceron J</t>
  </si>
  <si>
    <t>Informe trimestral mapa de riesgos</t>
  </si>
  <si>
    <t>Indicadores elaborados</t>
  </si>
  <si>
    <t>Alba M Salazar y Diana L Ceron</t>
  </si>
  <si>
    <t>Informe de preauditorias</t>
  </si>
  <si>
    <t>Diana Lucia Ceron  y Alba Mery Salazar</t>
  </si>
  <si>
    <t>Plan de mejoramiento definido</t>
  </si>
  <si>
    <t>Seguimiento implementación del plan de mejoramiento</t>
  </si>
  <si>
    <t xml:space="preserve">Alba Mery Salazar </t>
  </si>
  <si>
    <t>Plan de Intervención elaborado y remitido a la DGIVC</t>
  </si>
  <si>
    <t>Informe de resultados del plan de intervención</t>
  </si>
  <si>
    <t>Alba Mery Salazar y Rocio Rosero</t>
  </si>
  <si>
    <t>Informe de análisis de riesgo laboral y diagnóstico del año anterior</t>
  </si>
  <si>
    <t>Maria Elena Palacios R</t>
  </si>
  <si>
    <t xml:space="preserve">Informes semanales </t>
  </si>
  <si>
    <t>Plan de Asistencia preventiva reportado a la DGIV Y GT</t>
  </si>
  <si>
    <t>Informe de avance plan de asistencia preventiva</t>
  </si>
  <si>
    <t>DEPENDENCIA: Dirección Territoral Arauca</t>
  </si>
  <si>
    <t>INGRID</t>
  </si>
  <si>
    <t>JORGE APOYADO POR LAS INSPECCIONES DEL TRABAJO</t>
  </si>
  <si>
    <t xml:space="preserve">Mantener actualizado el inventario de proveedores del servicio de intermediación (tercerización) laboral en la jurisdicción. </t>
  </si>
  <si>
    <t>EXPLICAR</t>
  </si>
  <si>
    <t>NANCY</t>
  </si>
  <si>
    <t>NANCY APOYADA POR LAS DEMAS INSPECCIONES</t>
  </si>
  <si>
    <t>NO HAY</t>
  </si>
  <si>
    <t>COORDINACIÓN</t>
  </si>
  <si>
    <t>DIRECCION</t>
  </si>
  <si>
    <t>ELEN</t>
  </si>
  <si>
    <t>INSPECCIONES Y DIRECCIÓN</t>
  </si>
  <si>
    <t>DIRECTOR E INGRID</t>
  </si>
  <si>
    <t>JORGE</t>
  </si>
  <si>
    <t>VIVIANA</t>
  </si>
  <si>
    <t>DEPENDENCIA: Dirección Territoral Atlantico</t>
  </si>
  <si>
    <t>Javier Crespo</t>
  </si>
  <si>
    <t>Rodrigo Rodriguez</t>
  </si>
  <si>
    <t xml:space="preserve">Elba Barrios </t>
  </si>
  <si>
    <t>Octavio Ariza</t>
  </si>
  <si>
    <r>
      <t xml:space="preserve">Hacer seguimiento a la ejecución del componente de Trabajo infantil  en los planes de desarrollo y promover la estructura de un plan departamental contra el trabajo infantil. 
</t>
    </r>
    <r>
      <rPr>
        <u/>
        <sz val="11"/>
        <color indexed="10"/>
        <rFont val="Arial Narrow"/>
        <family val="2"/>
      </rPr>
      <t>(Presentar informe mensual con el seguimiento a la ejecución del plan de desarrollo)</t>
    </r>
  </si>
  <si>
    <t>Javier Suarez</t>
  </si>
  <si>
    <t>Ajavier Crespo e Inspectores de Trabajo</t>
  </si>
  <si>
    <t xml:space="preserve">Javier Crespo
Elba Barrios </t>
  </si>
  <si>
    <t>Javier Crespo, Octavio Ariza, Elba Barrios, Yadira Jimenez</t>
  </si>
  <si>
    <t xml:space="preserve">Javier Crespo, Elba Barrios, Javier Suarez, Adelina Cubillos </t>
  </si>
  <si>
    <t>Javier Crespo, Elba Barrios, Octavio Ariza</t>
  </si>
  <si>
    <t xml:space="preserve">Javier crespo, Adelina Cubillos </t>
  </si>
  <si>
    <t>Adelina Cubillos, Javier Suarez, Victoria Pantoja</t>
  </si>
  <si>
    <t xml:space="preserve">Octavio Ariza
Luz Marina Bernate </t>
  </si>
  <si>
    <t>DEPENDENCIA: Dirección Territoral OFICINA ESPECIAL BARRANCABERMEJA</t>
  </si>
  <si>
    <t>Dra. NORMA CECILIA CABRERA PEREZ</t>
  </si>
  <si>
    <t>DANIEL SAAVEDRA</t>
  </si>
  <si>
    <t>LUIS H.ESTUPIÑAN JAIRO BENAVIDES</t>
  </si>
  <si>
    <t>informes semanales</t>
  </si>
  <si>
    <t>INSPECTORES DE TRABAJO DEL GRUPO DE PREVENCION, INSPECCION, VIGILANCIA, CONTROL, RESOLUCION DE CONFLICTOS Y CONCILIACION</t>
  </si>
  <si>
    <t>100% (cobertura a demanda)</t>
  </si>
  <si>
    <t>Informe elaborado</t>
  </si>
  <si>
    <t>DEPENDENCIA: Dirección Territoral Bolivar</t>
  </si>
  <si>
    <t>Dirección</t>
  </si>
  <si>
    <t>G. de A.al Ciudadano y Tramite</t>
  </si>
  <si>
    <t>Coordinaciones</t>
  </si>
  <si>
    <t>Dirección y Coordinadores</t>
  </si>
  <si>
    <t>informe de seguimiento</t>
  </si>
  <si>
    <t>IVC</t>
  </si>
  <si>
    <t>Dirección-IVC</t>
  </si>
  <si>
    <t>Dirección-G. ACT</t>
  </si>
  <si>
    <t>Dirección/IVC</t>
  </si>
  <si>
    <t>Nro. De investigaciones de accidentes mortales/Nro. De accidentes mortales reportados a la Dirección Territorial</t>
  </si>
  <si>
    <t>Dirección/Coordinadores</t>
  </si>
  <si>
    <t>Julio Hurtado. Auditor</t>
  </si>
  <si>
    <t>Diirección y coordinadores</t>
  </si>
  <si>
    <t>Julio Hurtado</t>
  </si>
  <si>
    <t>Diireción</t>
  </si>
  <si>
    <t>IVC. RCC</t>
  </si>
  <si>
    <t>RCC</t>
  </si>
  <si>
    <t>DEPENDENCIA: Dirección Territoral Boyacá</t>
  </si>
  <si>
    <t>Directora Territorial</t>
  </si>
  <si>
    <t>Diectora Territorial - Profesional Universitario</t>
  </si>
  <si>
    <t>A demanda</t>
  </si>
  <si>
    <t>Coordinadora Grupo Atención al Ciudadano y Trámites</t>
  </si>
  <si>
    <t>Directora Territorial-Coordinadoras de Grupo e Inspectores de Trabajo</t>
  </si>
  <si>
    <t>Inspectores de Trabajo / Profesionales Universitarios</t>
  </si>
  <si>
    <t>Coordinadora Grupo Inspeccion Vigilancia y Control e Inspectores de Trabajo</t>
  </si>
  <si>
    <t>Directora Territorial e Inspectores de Trabajo</t>
  </si>
  <si>
    <t>Todos los Funcionarios</t>
  </si>
  <si>
    <t>Directora Territorial -Coordinadoras de Grupo</t>
  </si>
  <si>
    <t>Directora Territorial- Coordinadoras de Grupo</t>
  </si>
  <si>
    <t>Directora Territorial-Coordindora Inpseccion Vigilancia y Control-Profesional Universitario</t>
  </si>
  <si>
    <t>Directora Territorial-Coordindora Inpseccion Vigilancia y Control-Inspectores de Trabajo</t>
  </si>
  <si>
    <t>DEPENDENCIA: Dirección Territoral Caldas</t>
  </si>
  <si>
    <r>
      <rPr>
        <b/>
        <sz val="11"/>
        <rFont val="Arial Narrow"/>
        <family val="2"/>
      </rPr>
      <t>FERNANDO EUGENIO OSORIO TIRADO</t>
    </r>
    <r>
      <rPr>
        <sz val="11"/>
        <rFont val="Arial Narrow"/>
        <family val="2"/>
      </rPr>
      <t>-DIRECTOR</t>
    </r>
  </si>
  <si>
    <r>
      <rPr>
        <b/>
        <sz val="11"/>
        <rFont val="Arial Narrow"/>
        <family val="2"/>
      </rPr>
      <t>HERNAN PRADA RENDON</t>
    </r>
    <r>
      <rPr>
        <sz val="11"/>
        <rFont val="Arial Narrow"/>
        <family val="2"/>
      </rPr>
      <t xml:space="preserve"> -COORD. IVC
</t>
    </r>
    <r>
      <rPr>
        <b/>
        <sz val="11"/>
        <rFont val="Arial Narrow"/>
        <family val="2"/>
      </rPr>
      <t>NELSON BARCO</t>
    </r>
    <r>
      <rPr>
        <sz val="11"/>
        <rFont val="Arial Narrow"/>
        <family val="2"/>
      </rPr>
      <t>- INSPECTOR</t>
    </r>
  </si>
  <si>
    <t>INFORMEDE AVANCE</t>
  </si>
  <si>
    <t>INFORME FINAL</t>
  </si>
  <si>
    <r>
      <rPr>
        <b/>
        <sz val="11"/>
        <rFont val="Arial Narrow"/>
        <family val="2"/>
      </rPr>
      <t>ESPERANZA CUERVO</t>
    </r>
    <r>
      <rPr>
        <sz val="11"/>
        <rFont val="Arial Narrow"/>
        <family val="2"/>
      </rPr>
      <t xml:space="preserve">-COORD. ACT
</t>
    </r>
    <r>
      <rPr>
        <b/>
        <sz val="11"/>
        <rFont val="Arial Narrow"/>
        <family val="2"/>
      </rPr>
      <t>ALVARO CUMPLIDO</t>
    </r>
    <r>
      <rPr>
        <sz val="11"/>
        <rFont val="Arial Narrow"/>
        <family val="2"/>
      </rPr>
      <t>-PROFE. UNIVERSITARIO</t>
    </r>
  </si>
  <si>
    <r>
      <rPr>
        <b/>
        <sz val="11"/>
        <rFont val="Arial Narrow"/>
        <family val="2"/>
      </rPr>
      <t>HERNAN PRADA RENDON</t>
    </r>
    <r>
      <rPr>
        <sz val="11"/>
        <rFont val="Arial Narrow"/>
        <family val="2"/>
      </rPr>
      <t xml:space="preserve"> -COORD. IVC
NELSON BARCO. INSPECTOR DE TRABAJO</t>
    </r>
    <r>
      <rPr>
        <sz val="11"/>
        <rFont val="Arial Narrow"/>
        <family val="2"/>
      </rPr>
      <t xml:space="preserve">
</t>
    </r>
  </si>
  <si>
    <t>GENERAR  Y DIVULGAR AL INTERIOR DE LA TERRITORIALESTRATEGIA A IMPLEMENTAR</t>
  </si>
  <si>
    <t>ESTRATEGIAIMPLEMENTADA AL 100%</t>
  </si>
  <si>
    <r>
      <rPr>
        <b/>
        <sz val="11"/>
        <rFont val="Arial Narrow"/>
        <family val="2"/>
      </rPr>
      <t>HERNAN PRADA RENDON</t>
    </r>
    <r>
      <rPr>
        <sz val="11"/>
        <rFont val="Arial Narrow"/>
        <family val="2"/>
      </rPr>
      <t xml:space="preserve"> -COORD. PIVCY RC
</t>
    </r>
    <r>
      <rPr>
        <b/>
        <sz val="11"/>
        <rFont val="Arial Narrow"/>
        <family val="2"/>
      </rPr>
      <t>ESPERANZA CUERVO</t>
    </r>
    <r>
      <rPr>
        <sz val="11"/>
        <rFont val="Arial Narrow"/>
        <family val="2"/>
      </rPr>
      <t xml:space="preserve">-COORD. ACT
</t>
    </r>
    <r>
      <rPr>
        <b/>
        <sz val="11"/>
        <rFont val="Arial Narrow"/>
        <family val="2"/>
      </rPr>
      <t>INSPECTORES MUNICIPALES</t>
    </r>
    <r>
      <rPr>
        <sz val="11"/>
        <rFont val="Arial Narrow"/>
        <family val="2"/>
      </rPr>
      <t xml:space="preserve">
</t>
    </r>
  </si>
  <si>
    <r>
      <t>·NUMERO SOLICITUDES DE FORMALIZACION DE EMPLEO RECIBIDAS</t>
    </r>
    <r>
      <rPr>
        <b/>
        <sz val="14"/>
        <color indexed="10"/>
        <rFont val="Arial Narrow"/>
        <family val="2"/>
      </rPr>
      <t>/</t>
    </r>
    <r>
      <rPr>
        <sz val="9"/>
        <color indexed="8"/>
        <rFont val="Arial Narrow"/>
        <family val="2"/>
      </rPr>
      <t>NUMERO DE SOLICITUDES DEBIDAMENTE ATENDIDAS Y FORMALIZADOS</t>
    </r>
  </si>
  <si>
    <t>REPORTE DE SEGUIMIENTO</t>
  </si>
  <si>
    <r>
      <t>H</t>
    </r>
    <r>
      <rPr>
        <b/>
        <sz val="11"/>
        <rFont val="Arial Narrow"/>
        <family val="2"/>
      </rPr>
      <t>ERNAN PRADA RENDON</t>
    </r>
    <r>
      <rPr>
        <sz val="11"/>
        <rFont val="Arial Narrow"/>
        <family val="2"/>
      </rPr>
      <t xml:space="preserve"> -COORD. PIVC Y RC</t>
    </r>
  </si>
  <si>
    <r>
      <rPr>
        <b/>
        <sz val="11"/>
        <rFont val="Arial Narrow"/>
        <family val="2"/>
      </rPr>
      <t>FERNANDO EUGENIO OSORIO TIRADO</t>
    </r>
    <r>
      <rPr>
        <sz val="11"/>
        <rFont val="Arial Narrow"/>
        <family val="2"/>
      </rPr>
      <t xml:space="preserve">-DIRECTOR 
</t>
    </r>
    <r>
      <rPr>
        <b/>
        <sz val="11"/>
        <rFont val="Arial Narrow"/>
        <family val="2"/>
      </rPr>
      <t>ANGELLI ALBORNOZ</t>
    </r>
    <r>
      <rPr>
        <sz val="11"/>
        <rFont val="Arial Narrow"/>
        <family val="2"/>
      </rPr>
      <t xml:space="preserve"> PROFESIONAL UNIVERSITARIA</t>
    </r>
  </si>
  <si>
    <r>
      <rPr>
        <b/>
        <sz val="11"/>
        <rFont val="Arial Narrow"/>
        <family val="2"/>
      </rPr>
      <t>FERNANDO EUGENIO OSORIO TIRADO</t>
    </r>
    <r>
      <rPr>
        <sz val="11"/>
        <rFont val="Arial Narrow"/>
        <family val="2"/>
      </rPr>
      <t xml:space="preserve">-DIRECTOR
</t>
    </r>
    <r>
      <rPr>
        <b/>
        <sz val="11"/>
        <rFont val="Arial Narrow"/>
        <family val="2"/>
      </rPr>
      <t xml:space="preserve">ESPERANZA CUERVO </t>
    </r>
    <r>
      <rPr>
        <sz val="11"/>
        <rFont val="Arial Narrow"/>
        <family val="2"/>
      </rPr>
      <t xml:space="preserve">COORD. ACT
</t>
    </r>
    <r>
      <rPr>
        <b/>
        <sz val="11"/>
        <rFont val="Arial Narrow"/>
        <family val="2"/>
      </rPr>
      <t>HERNAN PRADA RENDON</t>
    </r>
    <r>
      <rPr>
        <sz val="11"/>
        <rFont val="Arial Narrow"/>
        <family val="2"/>
      </rPr>
      <t xml:space="preserve"> -COORD. PIVCY RC
</t>
    </r>
    <r>
      <rPr>
        <b/>
        <sz val="11"/>
        <rFont val="Arial Narrow"/>
        <family val="2"/>
      </rPr>
      <t>MIRIAM ANGELLI ALBORNOZ</t>
    </r>
    <r>
      <rPr>
        <sz val="11"/>
        <rFont val="Arial Narrow"/>
        <family val="2"/>
      </rPr>
      <t>-PROF. UNIVERSITARIO</t>
    </r>
  </si>
  <si>
    <r>
      <rPr>
        <b/>
        <sz val="11"/>
        <rFont val="Arial Narrow"/>
        <family val="2"/>
      </rPr>
      <t>FERNANDO EUGENIO OSORIO TIRADO</t>
    </r>
    <r>
      <rPr>
        <sz val="11"/>
        <rFont val="Arial Narrow"/>
        <family val="2"/>
      </rPr>
      <t xml:space="preserve">-DIRECTOR
</t>
    </r>
    <r>
      <rPr>
        <b/>
        <sz val="11"/>
        <rFont val="Arial Narrow"/>
        <family val="2"/>
      </rPr>
      <t xml:space="preserve">ESPERANZA CUERVO </t>
    </r>
    <r>
      <rPr>
        <sz val="11"/>
        <rFont val="Arial Narrow"/>
        <family val="2"/>
      </rPr>
      <t xml:space="preserve">COORD. ACT
</t>
    </r>
    <r>
      <rPr>
        <b/>
        <sz val="11"/>
        <rFont val="Arial Narrow"/>
        <family val="2"/>
      </rPr>
      <t>HERNAN PRADA RENDON</t>
    </r>
    <r>
      <rPr>
        <sz val="11"/>
        <rFont val="Arial Narrow"/>
        <family val="2"/>
      </rPr>
      <t xml:space="preserve"> -COORD. PIVCY RC</t>
    </r>
  </si>
  <si>
    <t>IDENTIFICACION  DE RIESGOS</t>
  </si>
  <si>
    <r>
      <rPr>
        <b/>
        <sz val="11"/>
        <rFont val="Arial Narrow"/>
        <family val="2"/>
      </rPr>
      <t xml:space="preserve">HERNAN PRADA RENDON </t>
    </r>
    <r>
      <rPr>
        <sz val="11"/>
        <rFont val="Arial Narrow"/>
        <family val="2"/>
      </rPr>
      <t>-COORD. PIVCY RC</t>
    </r>
  </si>
  <si>
    <t>NELSON BARCO INSPECTOR DE TRABAJO</t>
  </si>
  <si>
    <r>
      <t xml:space="preserve">
</t>
    </r>
    <r>
      <rPr>
        <b/>
        <sz val="11"/>
        <rFont val="Arial Narrow"/>
        <family val="2"/>
      </rPr>
      <t>ALVARO CUMPLIDO</t>
    </r>
    <r>
      <rPr>
        <sz val="11"/>
        <rFont val="Arial Narrow"/>
        <family val="2"/>
      </rPr>
      <t>-PROFE. UNIVERSITARIO</t>
    </r>
  </si>
  <si>
    <t>HERNAN PRADA RENDON -COORD. PIVCY RC</t>
  </si>
  <si>
    <t>DEPENDENCIA: Dirección Territoral  CAQUETA</t>
  </si>
  <si>
    <t>Director</t>
  </si>
  <si>
    <t>Profesional Universitario - Adrain Fidel</t>
  </si>
  <si>
    <t>Profesional Universitario</t>
  </si>
  <si>
    <t xml:space="preserve">Base de datos actualizada </t>
  </si>
  <si>
    <t>Profesional Universitario - Lina</t>
  </si>
  <si>
    <t>No hay Junta de Calificiacion en nuestra Jurisdicción</t>
  </si>
  <si>
    <t xml:space="preserve">Director </t>
  </si>
  <si>
    <t>Coordinadora (Patricia Janeth Cuenca)</t>
  </si>
  <si>
    <t>DEPENDENCIA: Dirección Territoral Casanare</t>
  </si>
  <si>
    <t xml:space="preserve">DIRECTORA </t>
  </si>
  <si>
    <t>N.A</t>
  </si>
  <si>
    <t xml:space="preserve">Cuatro (4) Capacitaciones, Radiales  y en Cartelera </t>
  </si>
  <si>
    <t xml:space="preserve">INSPECTORES </t>
  </si>
  <si>
    <t>En las visitas de Caracter General y Preventivas</t>
  </si>
  <si>
    <t>NO EXISTE EN ESTA JURISDICCION</t>
  </si>
  <si>
    <t xml:space="preserve">Elaborar plan de Trabajo Comité Seccional </t>
  </si>
  <si>
    <t xml:space="preserve">DIRECTORA Y COORDINADOR </t>
  </si>
  <si>
    <t xml:space="preserve">COORDINADOR, INSPECTORES Y DIRECTORA </t>
  </si>
  <si>
    <t>TECNICO ADMINISTRATIVO Y AUXILIAR ADMINISTRATIVA</t>
  </si>
  <si>
    <t xml:space="preserve">COORDINADOR Y/O DIRECTORA </t>
  </si>
  <si>
    <t xml:space="preserve">COORDINADOR  </t>
  </si>
  <si>
    <t>DIRECTORA</t>
  </si>
  <si>
    <t>Plan elaborado sectores críticos, que incluya las visitas y capacitaciones  a realizar para los mismos.  Veinte(20)</t>
  </si>
  <si>
    <t>COORDINADOR</t>
  </si>
  <si>
    <t xml:space="preserve">NURYS ESTHER  VELASQUEZ  PADILLA </t>
  </si>
  <si>
    <t>Plan de asistencia preventiva elaborado uno (1) Anual</t>
  </si>
  <si>
    <t>DEPENDENCIA: Dirección Territoral Cauca</t>
  </si>
  <si>
    <t xml:space="preserve">Director Territorial </t>
  </si>
  <si>
    <t xml:space="preserve"> A demanda</t>
  </si>
  <si>
    <t>GRUPO GATCYT   y Tecnico  Administrativo</t>
  </si>
  <si>
    <t xml:space="preserve">GRUPO GATCYT  </t>
  </si>
  <si>
    <t>GRUPO GATCYT  e inspectores</t>
  </si>
  <si>
    <t>GRUPO PIVCR-RC e Inspecciones Muncipales de Guapi,Patia,Santander de Quilichao</t>
  </si>
  <si>
    <t xml:space="preserve">NO APLICA PORQUE NO HAY JUNTA EN EL CAUCA </t>
  </si>
  <si>
    <t>Grupo PIVCRC-C e Inspectoes de Trabajo de Guapi, Santander de Quilichao y Patia.</t>
  </si>
  <si>
    <t xml:space="preserve">Director Territorial  y GRUPO GATCYT </t>
  </si>
  <si>
    <t>Director Territorial e Inspectores de Trabajo de la sede y Municipios</t>
  </si>
  <si>
    <t>Profesional universitartio</t>
  </si>
  <si>
    <t>Director Territorial  y Profesional Universitario</t>
  </si>
  <si>
    <t xml:space="preserve">Director Territorial  </t>
  </si>
  <si>
    <t>Grupo PIVCRC-C</t>
  </si>
  <si>
    <t>Plan de intervencion remitido a la DIVC Y GT</t>
  </si>
  <si>
    <t>Informe de resultado o impactto remitido a la DIVC Y GT</t>
  </si>
  <si>
    <t>Grupo PIVCRC-C y GRUPO GATCYT</t>
  </si>
  <si>
    <t>Grupo PIVCRC-C e Inspecciones de Guapi, Patia , Santander de Quilichao</t>
  </si>
  <si>
    <t>Remision Plan de asistencia a DIVC</t>
  </si>
  <si>
    <t>informe de avance</t>
  </si>
  <si>
    <t>Informe de resultado o de impacto</t>
  </si>
  <si>
    <t>DEPENDENCIA: Dirección Territoral Cesar</t>
  </si>
  <si>
    <t xml:space="preserve">DIRECCION </t>
  </si>
  <si>
    <t>DIRECCION/ ATENCION AL CIUDADANO</t>
  </si>
  <si>
    <r>
      <t>Reportar en el formato de informe de seguimiento del plan de acción, las estrategia</t>
    </r>
    <r>
      <rPr>
        <b/>
        <sz val="11"/>
        <rFont val="Arial Narrow"/>
        <family val="2"/>
      </rPr>
      <t>s cuando se realicen</t>
    </r>
  </si>
  <si>
    <t>DIRECCION/ PIVC</t>
  </si>
  <si>
    <r>
      <t>Reportar en el formato de informe de seguimiento al plan de acción la cantidad d</t>
    </r>
    <r>
      <rPr>
        <b/>
        <sz val="11"/>
        <rFont val="Arial Narrow"/>
        <family val="2"/>
      </rPr>
      <t>e empleos formalizados</t>
    </r>
  </si>
  <si>
    <t>Diseñar e implementar estrategias, instrumentos y metodologías que contrIbuyan a fortalecer el Sistema General de Riesgos Laborales</t>
  </si>
  <si>
    <t>PIVC</t>
  </si>
  <si>
    <t>DIRECCION/ JAVIER PEREZ</t>
  </si>
  <si>
    <t>Contribuir con la unificación del criterio institucional en materia consultiva, asi como fortalecer la defensa de los intereses del Ministerio del Trabajo en sede judicial y extrajudicial</t>
  </si>
  <si>
    <t>DIRECCION/  COORDINACION/ INSP. MUNIPALES</t>
  </si>
  <si>
    <t>DIRECCION /GESTORES/COORDINADORES</t>
  </si>
  <si>
    <t>GESTORES</t>
  </si>
  <si>
    <t>DIRECION/COORDINACION</t>
  </si>
  <si>
    <t>IPVC</t>
  </si>
  <si>
    <t>JAVIER PEREZ Y MARCELA BAQUERO</t>
  </si>
  <si>
    <t>MARCELA BAQUERO</t>
  </si>
  <si>
    <t>PIVC/ MEIBEL ARGOTE</t>
  </si>
  <si>
    <t>Plan de asistencia preventiva elaborado y reporte de su desarro en el formato de informe de seguimiento al plan de acción</t>
  </si>
  <si>
    <t>DEPENDENCIA: Dirección Territoral Choco</t>
  </si>
  <si>
    <t>LUZ MARINA AGUALIMPIA</t>
  </si>
  <si>
    <t>NO APLICA</t>
  </si>
  <si>
    <t>YESID ARANGO</t>
  </si>
  <si>
    <t>LESNEY CORDOBA</t>
  </si>
  <si>
    <t xml:space="preserve">YESID ARAANGO </t>
  </si>
  <si>
    <t>INDIRA MARIN</t>
  </si>
  <si>
    <t>SULLY ARAGON Y LUZ MARINA AGUALIMPIA</t>
  </si>
  <si>
    <t>YESID ARANGO Y LUZ MARINA AGUALIMPIA</t>
  </si>
  <si>
    <t>SULLY PATRICIA Y LUZ MARINA AGUALIMPIA</t>
  </si>
  <si>
    <t>LUZ MARINA AGUALIMPIA Y SULLY PATRICIA ARAGON</t>
  </si>
  <si>
    <t xml:space="preserve">SULLY PATRICIA ARAGON  </t>
  </si>
  <si>
    <t>DEPENDENCIA: Dirección Territoral Cordoba</t>
  </si>
  <si>
    <t xml:space="preserve">LUIS FERNANDO DOMINGUEZ A.           </t>
  </si>
  <si>
    <t xml:space="preserve">LILIANA OSORIO HERRERA </t>
  </si>
  <si>
    <t>INFORME DIAAGNOSTICO INICIAL 1</t>
  </si>
  <si>
    <t>INFORME 2</t>
  </si>
  <si>
    <t xml:space="preserve">INFORME 3 </t>
  </si>
  <si>
    <t>INFORME FINAL 4</t>
  </si>
  <si>
    <t>EVER VERGARA IZQUIERDO</t>
  </si>
  <si>
    <t>EVER VERGARA IZQUIERDO JERSON NAVAS DIAZ</t>
  </si>
  <si>
    <t>INFORME 1</t>
  </si>
  <si>
    <t>INFORME 4</t>
  </si>
  <si>
    <t>JERSON NAVAS DIAZ                 DIANA RUIZ GOEZ                           PAVEL ARGEL VERFGARA</t>
  </si>
  <si>
    <t>EVER VERGARA IZQUIERDO  DIANA FERNANDEZ BURGOS</t>
  </si>
  <si>
    <t xml:space="preserve">NO OPERA PARA ESTA JURISDICCION </t>
  </si>
  <si>
    <t>JUANITA QUINTERO VILLARRAGA GLORIA REY CALDERON</t>
  </si>
  <si>
    <t xml:space="preserve">LUIS FERNANDO DOMINGUEZ A. GLORIA REY CALDERON           </t>
  </si>
  <si>
    <t>EDITH MONTERROSA CARVAJAL</t>
  </si>
  <si>
    <t>KATTYA LOPEZ ALEMAN       GLORIA REY CALDERON</t>
  </si>
  <si>
    <t>KATTYA LOPEZ ALEMAN       GLORIA REY CALDERON       JERSON NAVAS DIAZ                    EVER VERGARA IZQUIERDO</t>
  </si>
  <si>
    <t>INFORME DE SEGUIMIENTO TRIMESTRAL</t>
  </si>
  <si>
    <t>INFORME DE SEGUIMIENTO ANUAL</t>
  </si>
  <si>
    <t>LUIS FERNANDO DOMINGUEZ A. KATTYA LOPEZ ALEMAN       GLORIA REY CALDERON       JERSON NAVAS DIAZ                    EVER VERGARA IZQUIERDO</t>
  </si>
  <si>
    <t xml:space="preserve">INFORME DE SEGUIMIENTO SEMESTRAL </t>
  </si>
  <si>
    <t xml:space="preserve">INFORME DE SEGUIMIENTO ANUAL </t>
  </si>
  <si>
    <t>LUIS FERNANADO DOMINGUEZ A. JERSON NAVAS DIAZ                    EVER VERGARA IZQUIERDO KATTYA LOPEZ ALEMAN           GLORIA REY CALDERON</t>
  </si>
  <si>
    <t xml:space="preserve">LUIS FERNANDO DOMINGUEZ A. JERSON NAVAS DIAZ </t>
  </si>
  <si>
    <t>PLAN DE INTERVENCION ELABORADO</t>
  </si>
  <si>
    <t>INFORME DE RESULTADO DEL PLAN ELABORADO</t>
  </si>
  <si>
    <t xml:space="preserve">       GLORIA REY CALDERON</t>
  </si>
  <si>
    <t xml:space="preserve">LUIS FERNANDO DOMINGUEZ A. JERSON NAVAS DIAZ                   EVER VERGARA IZQUIERDO </t>
  </si>
  <si>
    <t>JERSON NAVAS DIAZ                 DIANA RUIZ GOEZ                           PAVEL ARGEL VERGARA</t>
  </si>
  <si>
    <t>PLAN DE ASISTENCIA PREVENTIVA</t>
  </si>
  <si>
    <t xml:space="preserve">INFORME DE AVANCE </t>
  </si>
  <si>
    <t>INFORME FINAL DE RESULTADOS</t>
  </si>
  <si>
    <t xml:space="preserve">LUIS FERNANDO DOMINGUEZ  ARIAS        JERSON NAVAS DIAZ                      INSPECTORES DE TRABAJO Y S.S. </t>
  </si>
  <si>
    <t xml:space="preserve">LUIS FERNANDO DOMINGUEZ A.               JERSON NAVAS DIAZ                                                     EVER VERGARA IZQUIERDO </t>
  </si>
  <si>
    <t>DEPENDENCIA: Dirección Territoral Cundinamarca</t>
  </si>
  <si>
    <t>Director Territorial  (Pablo Edgar Pinto)</t>
  </si>
  <si>
    <t>Asistencia a Consejos Directivos regionales del SENA</t>
  </si>
  <si>
    <t>Director Territorial (Pablo Edgar Pinto y/o su Delegado), Grupo ACT (Alvaro Enrique González)</t>
  </si>
  <si>
    <t>ACT (Luis Eduardo Riveros)</t>
  </si>
  <si>
    <t>Inventario de proveedores</t>
  </si>
  <si>
    <t>Actualización permanente de base de datos</t>
  </si>
  <si>
    <t>Director Territorial (Dr. Pablo Edgar Pinto)</t>
  </si>
  <si>
    <t>Director Territorial, Grupo PIVC (Juan Pablo Cordero)</t>
  </si>
  <si>
    <t xml:space="preserve">Realizar visitas de Inspección, vigilancia y control a la Junta de calificación de invalidez de Bogotá y Cundinamarca </t>
  </si>
  <si>
    <t>Dirección Territorial (María Dolores Villamizar)</t>
  </si>
  <si>
    <t>Realizar visitas de inspección, vigilancia y control a las ARL existentes.</t>
  </si>
  <si>
    <t>Realizar visitas de inspección para verificar el cumplimiento de las normas de seguridad y salud en el trabajo a cargo de las empresas</t>
  </si>
  <si>
    <t>No.de visitas  de inspección realizadas /No. de visitas solicitadas para cada trimestre y reportar en el formato de informe de seguimiento al plan de acción</t>
  </si>
  <si>
    <t>Cobertura a demanda.</t>
  </si>
  <si>
    <t xml:space="preserve">A demanada </t>
  </si>
  <si>
    <t>Se solicita ajustar los formularios diseñados para la realización de las visitas de acuerdo con los resulatdos esperados</t>
  </si>
  <si>
    <t>Director Territorial (Pablo Edgar Pinto)</t>
  </si>
  <si>
    <t>A7T5</t>
  </si>
  <si>
    <t>Director Territorial- Riesgos Laborales (María Dolores Villamizar, Juan Carlos Méndez, Alina Ivonne)</t>
  </si>
  <si>
    <t xml:space="preserve">No. investigaciones de accidentes mortales realizadas / No. de accidentes mortales reportados por la ARL a la Dirección Territorial. </t>
  </si>
  <si>
    <t>100% reportadas por ARL</t>
  </si>
  <si>
    <t>Accidentes de Trabajo reportados / investigaciones iniciadas</t>
  </si>
  <si>
    <t>Director Territorial (Pablo Edgar Pinto), Grupos ACT (Luis Edurdo Riveros), PIVC (Carlos Andres Quiñones), RCC(Juan Pablo Cordero)</t>
  </si>
  <si>
    <t>A demanda, se realizan todas las reportadas</t>
  </si>
  <si>
    <t>Dirección Territorial (Pablo Edgar Pinto), Grupos ACT (Luis Edurdo Riveros), PIVC (Carlos Andres Quiñones), RCC(Juan Pablo Cordero)</t>
  </si>
  <si>
    <t>100% Funcionarios capacitados en SIG</t>
  </si>
  <si>
    <t xml:space="preserve">LOS INFORMES SE HAN HECHO TRIMESTRAL Y SIN SOPORTES. ESTAS ACTIVIDADES SON PROPIAS DE LA OFICINA JURÍDICA (nivel central), DEBERÍAN EXCLUIRSE DEL PLAN DE ACCIÓN DE LAS DIRECCIONES TERRITORIALES TODA VEZ QUE LA FUNCIÓN MISIONAL DE ÉSTAS, ES LA INSPECCIÓN, VIGILANCIA Y CONTROL EN MATERIA LABORAL Y DE SEGURIDAD SOCIAL.  </t>
  </si>
  <si>
    <t>Servidores DT Cundinamarca</t>
  </si>
  <si>
    <t>Participaciones con propuestas a documentos a ajustar</t>
  </si>
  <si>
    <t>Director Territorial (Dr Pablo Edgar Pinto ) y Coordinaciones PIVC, ACT y RCC (Carlos Andrés Quiñones, Luis Eduardo Riveros, Juan Pablo Cordero)</t>
  </si>
  <si>
    <t>Mapa De Riesgos DT Cundi</t>
  </si>
  <si>
    <t>Documento de  Identificación de Riesgos</t>
  </si>
  <si>
    <t>Plan de manejo del riesgo</t>
  </si>
  <si>
    <t>Informe de seguimiento al plan de manejo de riesgo</t>
  </si>
  <si>
    <t>Informe de Resultados plan de manejo de riesgo</t>
  </si>
  <si>
    <t>Indicadores de Gestón. Indicador de Investigaciones, Indicador Término de conciliaciones</t>
  </si>
  <si>
    <t>Subcomité Integardo de Gestión DT Cundinamarca</t>
  </si>
  <si>
    <t>Preauditorías y Auditorías adelantadas</t>
  </si>
  <si>
    <t>Informes preauditorías y auditoria realizadas</t>
  </si>
  <si>
    <t xml:space="preserve">Informes preauditorías y auditoria realizadas </t>
  </si>
  <si>
    <t>Despacho DT Cundi  (Dr Pablo Edgar Pinto ) y Coordinaciones PIVC, ACT y RCC (Carlos Andrés Quiñones, Luis Eduardo Riveros, Juan Pablo Cordero), Inspecciones Municipales</t>
  </si>
  <si>
    <t xml:space="preserve">plan de mejoramiento desde los resultados de Aditoría </t>
  </si>
  <si>
    <t>Plan de mejoramiento de auditorías realizadas</t>
  </si>
  <si>
    <t>Resultados del Plan de mejoramiento de auditoráis realizadas</t>
  </si>
  <si>
    <t>Director Territorial (Dr Pablo Edgar Pinto ) y Coordinaciones PIVC, ACT y RCC (Carlos Andrés Quiñones, Luis Eduardo Riveros, Juan Pablo Cordero).</t>
  </si>
  <si>
    <t>Director Territorial    (Pablo Edgar Pinto)</t>
  </si>
  <si>
    <t>Plan de intervención en sectoress críticos</t>
  </si>
  <si>
    <t>Elaborar plan de intervención en sectores críticos y remitirlo a la Dirección de IVC</t>
  </si>
  <si>
    <t>Grupo PIVC (Carlos Andres Quiñones)</t>
  </si>
  <si>
    <t>Informe de Análisis de Riesgo Laboral</t>
  </si>
  <si>
    <t>Informe presentado 1er trimestre (antes del 15 de enero de 2013)</t>
  </si>
  <si>
    <t>Director Territorial, Grupos ACT (Luis Eduardo Riveros), RCC (Juan Pablo Cordero),  PIVC (Carlos Andrés Quiñones).</t>
  </si>
  <si>
    <t>48 Reportes en el año sobre situación socio laboral relaciones obrero patronales al observatorio de conflictos</t>
  </si>
  <si>
    <t>Preguntar a Edda si se unifican los informes de Riesgo Laboral y Diagnósitco desde la Perspectiva Laboral</t>
  </si>
  <si>
    <t>Director Territorial (Pablo Edgra Pinto)</t>
  </si>
  <si>
    <t>plan remitido</t>
  </si>
  <si>
    <t>DEPENDENCIA: Dirección Territoral Guajira</t>
  </si>
  <si>
    <t>DIRECTOR Y COORDINADORA DE ATENCION AL CIUDADANO Y TRAMITES</t>
  </si>
  <si>
    <t>COORDINADOR DE ATENCION AL CIUDADAD</t>
  </si>
  <si>
    <t>COORDINADOR DE IVC E INSPECTORES DE TRABAJO</t>
  </si>
  <si>
    <t>TODOS LOS FUNCIONARIOS</t>
  </si>
  <si>
    <t>N/A</t>
  </si>
  <si>
    <t xml:space="preserve">DIRECTOR E INSPECTOR DE TRABAJO </t>
  </si>
  <si>
    <t>GRUPO DE ATENCION AL CIUDADANO Y TRAMITES</t>
  </si>
  <si>
    <t xml:space="preserve">INSPECTORES DE TRABAJO </t>
  </si>
  <si>
    <t>DIRECCION TERRITORIAL</t>
  </si>
  <si>
    <t>DIRECTOR Y COORDINADORES</t>
  </si>
  <si>
    <t>DIRECTOR, COORDINADORES E INSPECTOR DE TRABAJO GRUPO DE ATENCION AL CIUDADANO Y TRAMITES</t>
  </si>
  <si>
    <t>DIRECCION TERRITORIAL, COORDINADORES</t>
  </si>
  <si>
    <t>DIRECTOR TERRITORIAL</t>
  </si>
  <si>
    <t>COORDINADOR DE IVC E INSPECTORES DE TRABAJO ATENCION AL CIUDADANO</t>
  </si>
  <si>
    <t>COORDINADOR IVC  E INSPECTORES DE TRABAJO</t>
  </si>
  <si>
    <t>DIRECTOR  TERRITORIAL</t>
  </si>
  <si>
    <t>DEPENDENCIA: Dirección Territoral del GUAINIA</t>
  </si>
  <si>
    <t xml:space="preserve">NO HAY DIRECTOR TERRITORIAL </t>
  </si>
  <si>
    <t>Base de datos creada y actualizada</t>
  </si>
  <si>
    <t>informe Base de datos  actualizada</t>
  </si>
  <si>
    <t>Elaboración de plan de estrategias de difusión de ley</t>
  </si>
  <si>
    <t xml:space="preserve">Informe de seguimiento </t>
  </si>
  <si>
    <t>establecer base de datos y cronograma de visitas</t>
  </si>
  <si>
    <t xml:space="preserve">NO HAY JUNTAS DE CALIFICACION DE INVALIDEZ </t>
  </si>
  <si>
    <t>creación de la base de datos DE LAS EMPRESAS EXISTENTES</t>
  </si>
  <si>
    <t xml:space="preserve">Conocer el estado actual de la red de comités y realizar las actividades necesarias para la ejecución de su plan de trabajo. </t>
  </si>
  <si>
    <t>Informe de seguimiento de avances del plan establecido</t>
  </si>
  <si>
    <t xml:space="preserve">Establecer el mapa de riesgos de la territorial </t>
  </si>
  <si>
    <t xml:space="preserve">Primera propuesta de mapa de riegos </t>
  </si>
  <si>
    <t>Definir mapa riesgos</t>
  </si>
  <si>
    <t>indicadores elaborados de la Dirección Territorial</t>
  </si>
  <si>
    <t xml:space="preserve">Formular los indicadores de gestión </t>
  </si>
  <si>
    <t xml:space="preserve">Primera propuesta de indicadores de gestión  </t>
  </si>
  <si>
    <t xml:space="preserve">Definir indicadores  </t>
  </si>
  <si>
    <t>Identificar los sectores criticos de la economía  para elaborar el plan de intervención</t>
  </si>
  <si>
    <t>plan de intervención elaborado y remitido</t>
  </si>
  <si>
    <t>Identificar los riesgos laborales  y elaborar el analisis y diagnostico</t>
  </si>
  <si>
    <t>Informe de analis de riesgos laborales y diagnostico, elaborado y remitido</t>
  </si>
  <si>
    <t>Elaborar  el plan de asistencia preventiva</t>
  </si>
  <si>
    <t>Plan de asistencia preventiva elaborado</t>
  </si>
  <si>
    <t xml:space="preserve"> seguimiento  plan de acción</t>
  </si>
  <si>
    <t xml:space="preserve"> seguimiento al plan de acción</t>
  </si>
  <si>
    <t>DEPENDENCIA: Dirección Territoral Huila</t>
  </si>
  <si>
    <t>TATIANA ANDREA FORERO FAJARDO-DIRECTORA TERRITORIAL -E</t>
  </si>
  <si>
    <t>ORLANDO RODRIGUEZ HERNANDEZ-COORD AUT</t>
  </si>
  <si>
    <t>A DEMANDADA</t>
  </si>
  <si>
    <t xml:space="preserve">NO APLICA PARA EL HUILA (INFORMACION DEL SENA) </t>
  </si>
  <si>
    <t>4 informes elaborados</t>
  </si>
  <si>
    <t>YESID ALEXANDER GARCIA TORRENTE-COORD PIVC y RCC (PROV)</t>
  </si>
  <si>
    <r>
      <t>Plan de acción establecido,</t>
    </r>
    <r>
      <rPr>
        <sz val="11"/>
        <color indexed="10"/>
        <rFont val="Arial Narrow"/>
        <family val="2"/>
      </rPr>
      <t xml:space="preserve"> manual operativo</t>
    </r>
    <r>
      <rPr>
        <sz val="11"/>
        <rFont val="Arial Narrow"/>
        <family val="2"/>
      </rPr>
      <t xml:space="preserve">  y reporte de informe de implementación en el formato de informe de seguimiento al plan de acción. Elaborar actas</t>
    </r>
  </si>
  <si>
    <t>JAIME ANDRES DURAN-INSPECTOR TRABAJO</t>
  </si>
  <si>
    <t>TODOS LOS INSPECTORES DE TRABAJO- DT HUILA</t>
  </si>
  <si>
    <t>MARIA VICELA MORALES-AUXILIAR ADMINISTRATIVO</t>
  </si>
  <si>
    <t>MARIA VICELA MORALES-AUXILIAR ADMINISTRATIVO- ORLANDO RODRIGUEZ HERNANDEZ COORD AUT</t>
  </si>
  <si>
    <t>YESICA CALDERON CHARRY-PROFESIONAL UNIVERITARIO</t>
  </si>
  <si>
    <t>MAPA RIESGOS</t>
  </si>
  <si>
    <t>INFORME</t>
  </si>
  <si>
    <t xml:space="preserve">INFORME </t>
  </si>
  <si>
    <t>INDICADORES ELABORADOS Y REMITIDOS NIVEL CENTRAL</t>
  </si>
  <si>
    <t>INFORME SEMESTRAL</t>
  </si>
  <si>
    <t xml:space="preserve">INFORME FINAL </t>
  </si>
  <si>
    <t>12 REUNIONES</t>
  </si>
  <si>
    <t>PLAN ELABORADO Y REMITIDO</t>
  </si>
  <si>
    <t xml:space="preserve">INFORME ELABORADO Y REMITIDO </t>
  </si>
  <si>
    <t>TATIANA ANDREA FORERO FAJARDO-DIRECTORA TERRITORIAL -E- ORLANDO RODRIGUEZ HERNANDEZ-COORD AUT</t>
  </si>
  <si>
    <t>INFORME AVANCE</t>
  </si>
  <si>
    <t>100% (COBERTURA A DEMANDA)</t>
  </si>
  <si>
    <t>DEPENDENCIA: Dirección Territoral Magdalena</t>
  </si>
  <si>
    <t xml:space="preserve">Directora Territorial </t>
  </si>
  <si>
    <t>informe trimestral</t>
  </si>
  <si>
    <t>coordinadora de IVC</t>
  </si>
  <si>
    <t>Directora Territorial - coordinadora de IVC</t>
  </si>
  <si>
    <t>a traves de los medio de comunicación como la prensa socializar los beneficios de la ley 1429 de 2010</t>
  </si>
  <si>
    <t>Directora Territorial- coordinadora de IVC</t>
  </si>
  <si>
    <t>60 Visitas</t>
  </si>
  <si>
    <t xml:space="preserve">informe trimestral </t>
  </si>
  <si>
    <t>Directora Terriotrial - coodidanora de IVC</t>
  </si>
  <si>
    <t>2 visitas al año</t>
  </si>
  <si>
    <t>Directora Territtorial</t>
  </si>
  <si>
    <t>6 reuniones al año</t>
  </si>
  <si>
    <t>Directora territorial</t>
  </si>
  <si>
    <t>coordinador de atencion al ciudadnao y tramites</t>
  </si>
  <si>
    <t>ajustar de acuerdo a los lineamientos por el nivel central</t>
  </si>
  <si>
    <t>elaborar mapa</t>
  </si>
  <si>
    <t>elaborar indicadores</t>
  </si>
  <si>
    <t>participar en todas las preauditorias programas por el nivel central y enviar los informes de avance trimestralmente</t>
  </si>
  <si>
    <t>elaborar y presentar informes de avance trimestralmente</t>
  </si>
  <si>
    <t>enviar el informe de riesgo laboral</t>
  </si>
  <si>
    <t>enviar semanalmente el informe</t>
  </si>
  <si>
    <t>DEPENDENCIA: Dirección Territoral  META</t>
  </si>
  <si>
    <t>informes 4</t>
  </si>
  <si>
    <t>DEPENDENCIA: Dirección Territoral NARIÑO</t>
  </si>
  <si>
    <t>Ingrid Legarda Martinez</t>
  </si>
  <si>
    <t>Ingrid Legarda Martinez - Margarita Paz</t>
  </si>
  <si>
    <t>Fernando Alava</t>
  </si>
  <si>
    <t>Funcionarios Territorial</t>
  </si>
  <si>
    <t>Ingrid Legarda</t>
  </si>
  <si>
    <t>Margarita Paz Rojas</t>
  </si>
  <si>
    <t>Carlos Diaz López</t>
  </si>
  <si>
    <t>Margarita Paz, Fernando Alava, Inspectores Municipales, Carlos Diaz</t>
  </si>
  <si>
    <t>DEPENDENCIA: Dirección Territoral Norte de Santander</t>
  </si>
  <si>
    <t>Director, Cooridnadores, inspectores municipios</t>
  </si>
  <si>
    <t>Director, Coordinadores, Inspectores Municipios</t>
  </si>
  <si>
    <t>Inspectores Municipios y Grupo PIVC</t>
  </si>
  <si>
    <t>Director, Inspectores Municipios</t>
  </si>
  <si>
    <t>Director, todos los funcionarios</t>
  </si>
  <si>
    <t>Director, Coordinadores</t>
  </si>
  <si>
    <t>El representante de la alta dirección</t>
  </si>
  <si>
    <t>Cada líder de proceso</t>
  </si>
  <si>
    <t>Directora General de IVC, Director, Cooridnador de IVC</t>
  </si>
  <si>
    <t>DEPENDENCIA: Dirección Territoral del Putumayo</t>
  </si>
  <si>
    <t>observaciones</t>
  </si>
  <si>
    <t xml:space="preserve">Luis Guillermo Rosero (Director Territorial)   </t>
  </si>
  <si>
    <t xml:space="preserve">100% Deacuerdo con la programacion establecida </t>
  </si>
  <si>
    <t>Informe de Actividades</t>
  </si>
  <si>
    <t>4 informes trimestrale Presentados, teniendo en cuenta el numero de reuniones que se realicen en el trimestre y de las actividades de este.</t>
  </si>
  <si>
    <t xml:space="preserve">No aplica ya que tanto el plan RED ORMET Y TU son planes piloto y la ciudad de Mocoa no esta incluida </t>
  </si>
  <si>
    <t xml:space="preserve">Director Territorial y Coordinador IVC </t>
  </si>
  <si>
    <t>Reportar en el formato de informe de seguimiento del plan de acción, las estrategias realiadas</t>
  </si>
  <si>
    <t xml:space="preserve">Realizar durante el año 2013 diez (10)  estrategias </t>
  </si>
  <si>
    <t xml:space="preserve">elaboración del Plan de Acción con el fin de definir las estrategias a seguir en el 2013, lo anterior con el objeto de ser eviado al nivel central </t>
  </si>
  <si>
    <t xml:space="preserve">Informe de Seguimiento a las estrategias implementadas </t>
  </si>
  <si>
    <t xml:space="preserve">Informe final de Seguimiento a las estrategias implementadas </t>
  </si>
  <si>
    <t>4 informes Trimestrales de los Seguiminetos a la Estrategias definidas e implementadas en el Plan de Acción del año 2013.</t>
  </si>
  <si>
    <t xml:space="preserve">Luis GullermoResero (Director Territorial) y Coordinador IVC (Guillermo Vaca)  </t>
  </si>
  <si>
    <t xml:space="preserve">Realizar en cada uno de los trimestres dos (2) eventos de capacitaciony sencibilización sobre ley 1429 en el Departemanto  </t>
  </si>
  <si>
    <t xml:space="preserve">Reportes trimestrales de Capacitaciones </t>
  </si>
  <si>
    <t xml:space="preserve">100% Según sean programados por el Viceministerio </t>
  </si>
  <si>
    <t xml:space="preserve">Reporte de Informe </t>
  </si>
  <si>
    <t xml:space="preserve">Reporte final  de Informe </t>
  </si>
  <si>
    <t>4 Reportes de Información</t>
  </si>
  <si>
    <t xml:space="preserve">No hay en el Depataemtno Juntas de Calificación </t>
  </si>
  <si>
    <t xml:space="preserve">Inspector de Trabajo ( Guillermo Vaca)  </t>
  </si>
  <si>
    <t xml:space="preserve">2 Visitas una cada semestre </t>
  </si>
  <si>
    <t>esto debido a que en el Departamento del Putuamyo solo funcion una ARL</t>
  </si>
  <si>
    <t xml:space="preserve">Luis GullermoResero (Director Territorial) e Inspector de Trabajo (Guillermo Vaca)  </t>
  </si>
  <si>
    <t xml:space="preserve">Ejecucion de los Planes de Accion de los Comites Locales y Seccional en el Departamento </t>
  </si>
  <si>
    <t xml:space="preserve">Elaboracion de los Planes de Acción de los Comites </t>
  </si>
  <si>
    <t xml:space="preserve">Informe de Avance </t>
  </si>
  <si>
    <t>Informe de Avance del Plan de Acción ejecutado por la Dirección Territorial del Putumayo de las actividades realizadas por el Comité Seccional de Salud Ocupacional y Locales del Departamento del Putumayo</t>
  </si>
  <si>
    <t xml:space="preserve">4 Informes </t>
  </si>
  <si>
    <t>4 informes Trimestrales de Investigaciones por accidentes de trabajo Mortales</t>
  </si>
  <si>
    <t>Según demanda</t>
  </si>
  <si>
    <t>4 informes Trimestrales cada uno con el número de Consultas Remitidas</t>
  </si>
  <si>
    <t>4 informes Trimestrales cada uno con el número de Consultas Tramitadas</t>
  </si>
  <si>
    <t xml:space="preserve">Luis GullermoResero (Director Territorial),  Inspectores de Trabajo (Henry Reyes, Guillermo Vaca, Carolina Chaux, Teresita Benavides y Erika Betancourt)   y  Auxiliares Admon (Imelda Pantoja, Sirley Arbeloda e Isabel Genis)     </t>
  </si>
  <si>
    <t xml:space="preserve">100%  de los funcionarios  capacitados </t>
  </si>
  <si>
    <t>Mintrabajo según planacion del SIG</t>
  </si>
  <si>
    <t xml:space="preserve">Director Territorial, Coordinador IVC, Inspectores de Trabajo y Auxiliares Administrativos </t>
  </si>
  <si>
    <t>Procesos ajustados e implementados</t>
  </si>
  <si>
    <t xml:space="preserve">100% de los funcionarios </t>
  </si>
  <si>
    <t>4 informes trimestrales con los avances de los compromisos establecidos</t>
  </si>
  <si>
    <t xml:space="preserve">4 informes Trimestrales de seguimiento a los  riesgos identificados </t>
  </si>
  <si>
    <t xml:space="preserve">Luis GullermoResero (Director Territorial),  Inspectores de Trabajo (Henry Reyes, Guillermo Vaca)     </t>
  </si>
  <si>
    <t xml:space="preserve">Hacer seguimiento a los indicadores de Gestion de Conciliaciones e Investigaciones Administrativas </t>
  </si>
  <si>
    <t xml:space="preserve">Informe de Seguimiento Indicadors de Gestión  </t>
  </si>
  <si>
    <t>4 informes trimestrales de seguimiento a indicadores de Gestión.</t>
  </si>
  <si>
    <t xml:space="preserve">Luis GullermoResero (Director Territorial),  Inspectores de Trabajo (Guillermo Vaca)     </t>
  </si>
  <si>
    <t xml:space="preserve">100% de los funcionarios Según programacion del nivel central </t>
  </si>
  <si>
    <t xml:space="preserve">Informe de Seguimiento preauditorias y auditorías </t>
  </si>
  <si>
    <t>2 informes de seguimiento de preauditorias</t>
  </si>
  <si>
    <t xml:space="preserve">Reporte de cuatro (4) informes sobre los Planes de Mejorameinto </t>
  </si>
  <si>
    <t xml:space="preserve">Informe de Seguimiento Planes de Mejorameinto </t>
  </si>
  <si>
    <t>4 informes enviados del seguimiento de los planes de mejoramiento enviados</t>
  </si>
  <si>
    <t xml:space="preserve">Luis GullermoResero (Director Territorial),  Inspector de Trabajo (Guillermo Vaca)     </t>
  </si>
  <si>
    <t xml:space="preserve">12 Actas remitidas a la Oficina de Control Interno </t>
  </si>
  <si>
    <t>12 actas realicadas del subcomite de Sistema Integrado de Gestion</t>
  </si>
  <si>
    <t xml:space="preserve">Luis GullermoResero (Director Territorial),  Inspectores de Trabajo (Henry Reyes, Guillermo Vacat)  </t>
  </si>
  <si>
    <t>Dar cumplimiernto en un 100% a las actividades programadas en Plan de Intervención a los Sectores Criticos de la economia del Departamento.</t>
  </si>
  <si>
    <t>Informe de Avance</t>
  </si>
  <si>
    <t>4 informes enviados</t>
  </si>
  <si>
    <t>Documento que contenga el informe de análisis de riesgo laboral y diagnóstico actualizado</t>
  </si>
  <si>
    <t xml:space="preserve">Elaboración del informe análisis de riesgo laboral y diagnóstico </t>
  </si>
  <si>
    <t xml:space="preserve">Actualizacion del informe análisis de riesgo laboral y diagnóstico </t>
  </si>
  <si>
    <t xml:space="preserve">Luis GullermoResero (Director Territorial),  Auxiliar Admon (Sirley Arboleda)  </t>
  </si>
  <si>
    <t>48 informes en total en los cuatro trimestrse</t>
  </si>
  <si>
    <t>12 reportes trimestrales</t>
  </si>
  <si>
    <t>en un 100% los reportes enviados</t>
  </si>
  <si>
    <t xml:space="preserve">elaborar y ejecutar el Plan de Assitencia Preventiva </t>
  </si>
  <si>
    <t xml:space="preserve">Elaboración del Plan de Asistencia Preventiva </t>
  </si>
  <si>
    <t>DEPENDENCIA: Dirección Territoral Quindio</t>
  </si>
  <si>
    <t>Dirección Territorial Quindio</t>
  </si>
  <si>
    <t>Informe con las actas de las reuniones realizadas</t>
  </si>
  <si>
    <t>Informe de seguimiento al Plan de Accion</t>
  </si>
  <si>
    <t>Plan de Difusion de estrategas</t>
  </si>
  <si>
    <t>Informe de seguimiento al Plan de Difusion</t>
  </si>
  <si>
    <t>Informe de impacto del Plan de Difusion</t>
  </si>
  <si>
    <t xml:space="preserve">Informe de sguimiento acciones IVC </t>
  </si>
  <si>
    <t>Informe de gestion</t>
  </si>
  <si>
    <t>Informe de Riesgos Identificados en la Territorial</t>
  </si>
  <si>
    <t>Plan de Intervencion a Riesgos Detectados</t>
  </si>
  <si>
    <t>Informe de seguimiento al Plan de Manejo de Riesgos</t>
  </si>
  <si>
    <t>Informe de Resultados al Plan de Manejo de Riesgos</t>
  </si>
  <si>
    <t>Informe de Indicadores de Gestion a reportar</t>
  </si>
  <si>
    <t>Reporte de indicadores de gestion</t>
  </si>
  <si>
    <t>Programa de preauditrias y auditorias del SIG</t>
  </si>
  <si>
    <t>Informe de Resultados del Programa</t>
  </si>
  <si>
    <t>Programa de mejoramiento definido</t>
  </si>
  <si>
    <t>Informe de resultados a la implementacion del programa de mejoramiento</t>
  </si>
  <si>
    <t>Plan de Intervencion a sectores criticos</t>
  </si>
  <si>
    <t>Informe de seguimiento al plan de intervencion</t>
  </si>
  <si>
    <t>Informe de resultados al plan de intervencion a sectores criticos</t>
  </si>
  <si>
    <t>Informe de analisis de riesgo laboral y diagnostico actualizado</t>
  </si>
  <si>
    <t xml:space="preserve">elaborar y ejecutar el Plan de Asistencia Preventiva </t>
  </si>
  <si>
    <t>DEPENDENCIA: Dirección Territoral Risaralda</t>
  </si>
  <si>
    <t xml:space="preserve">4 informes </t>
  </si>
  <si>
    <t>Ricardo Diaz</t>
  </si>
  <si>
    <t>Director Territorial y Ricardo Díaz</t>
  </si>
  <si>
    <t>Coordinadora IVC e Inpectores de Trabajo Municipios</t>
  </si>
  <si>
    <t>4 estrategias una por trimestre</t>
  </si>
  <si>
    <t>coordinadora IVC, e Inpectores de Trabajo Territorial</t>
  </si>
  <si>
    <t xml:space="preserve">Director y Funcionarios de la Territorial </t>
  </si>
  <si>
    <t>informe a Demanda Según programación del Viceministerio</t>
  </si>
  <si>
    <t>Coordinadora IVC</t>
  </si>
  <si>
    <t>2 visitas  JCI una semestral</t>
  </si>
  <si>
    <t>Miguel Patiño</t>
  </si>
  <si>
    <t>dos visitas al año a cada ARL  12/12 en el primer y tercer trimestre</t>
  </si>
  <si>
    <t xml:space="preserve">Plan de trabajo 4 informes </t>
  </si>
  <si>
    <t>12 reportes a la Dirección de Riesgos Profesionales</t>
  </si>
  <si>
    <t xml:space="preserve">Atención al Cidadano y Trámites </t>
  </si>
  <si>
    <t>informe  trimestral a demanda</t>
  </si>
  <si>
    <t>Coordinadores de Grupo y Dirección</t>
  </si>
  <si>
    <t>informe trimestral a demanda</t>
  </si>
  <si>
    <t>María Cristina Andrade y Gloria María Vanegas</t>
  </si>
  <si>
    <t xml:space="preserve">Reporte informe según avances del nivel central </t>
  </si>
  <si>
    <t>Programación será remitida por la Oficina de Planeación</t>
  </si>
  <si>
    <t>Reporte informe según avance del nivel central</t>
  </si>
  <si>
    <t>Director, Coordinadores de Grupo, María Cristina Andrade y Gloria María Vanegas</t>
  </si>
  <si>
    <t>presentar informes según avances del nivel central</t>
  </si>
  <si>
    <t>presentar  informes según avances del nivel central</t>
  </si>
  <si>
    <t>informe por demanda según avances del nivel central</t>
  </si>
  <si>
    <t>Director, coordinadores de grupo e inspectores de trabajo municipios</t>
  </si>
  <si>
    <t xml:space="preserve">informe por demanda según avances del nivel central </t>
  </si>
  <si>
    <t xml:space="preserve">Director y María Cristina </t>
  </si>
  <si>
    <t xml:space="preserve">12 actas </t>
  </si>
  <si>
    <t>Coordinadora IVC e Inpectores de Trabajo Territorial</t>
  </si>
  <si>
    <t xml:space="preserve">Plan de intervención reportes trimestrales </t>
  </si>
  <si>
    <t xml:space="preserve">Coordinadores de Grupo y María Cristina </t>
  </si>
  <si>
    <t>4 informes uno trimestral</t>
  </si>
  <si>
    <t>Coordinadora de IVC</t>
  </si>
  <si>
    <t>51 reportes al año</t>
  </si>
  <si>
    <t>Francisco Mejía, e Inpectores de Trabajo Territorial</t>
  </si>
  <si>
    <t xml:space="preserve"> Plan de asistencia preventiva  y 4 informes uno trimestral</t>
  </si>
  <si>
    <t>DEPENDENCIA: DIRECCION TERRITORIAL DE SAN ANDRES, PROVIDENCIA Y SANTA CATALINA, ISLAS</t>
  </si>
  <si>
    <t>SOFIA GORDON BENT</t>
  </si>
  <si>
    <t>Plan de Intervencion en sector critico</t>
  </si>
  <si>
    <t>Informe avance plan de intervención</t>
  </si>
  <si>
    <t>Informe de analisis riesgo laboral consolidado 2012</t>
  </si>
  <si>
    <t>Plan de asistencia preventiva</t>
  </si>
  <si>
    <t>Informe avance plan de asistencia preventiva a IVC</t>
  </si>
  <si>
    <t>DEPENDENCIA: Dirección Territoral Santander</t>
  </si>
  <si>
    <t xml:space="preserve">DIANA STELLA MIRANDA ARDILA. </t>
  </si>
  <si>
    <t xml:space="preserve">ANDRES MAURICIO GARCIA BOLAÑOS. </t>
  </si>
  <si>
    <t>WILSON CORTES BUENO</t>
  </si>
  <si>
    <t>JAVIER OSVALDO MORA TORRADO</t>
  </si>
  <si>
    <t>OFELIA HERNANDEZ ARAQUE</t>
  </si>
  <si>
    <t>ADRIANA SARMIENTO VERBEL</t>
  </si>
  <si>
    <t>LAURA MUÑOZ ANGARITA, ANDRES GARCIA Y LUZ STELLA BRICEÑO SILVA</t>
  </si>
  <si>
    <t>PLAN ELABORADO Y REMITIDO A LA DIRECCION DE IVC</t>
  </si>
  <si>
    <t>INFORME DE RESULTADOS</t>
  </si>
  <si>
    <t>LAURA MUÑOZ ANGARITA, JAVIER OSVALDO MORA TORRADO, NAIR CATALINA MADIEDO Y WILSON CORTES BUENO</t>
  </si>
  <si>
    <t>LAURA MUÑOZ ANGARITA</t>
  </si>
  <si>
    <t>DEPENDENCIA: Dirección Territoral SUCRE</t>
  </si>
  <si>
    <t xml:space="preserve">N/A </t>
  </si>
  <si>
    <t>DEPENDENCIA: Dirección Territoral  Tolima</t>
  </si>
  <si>
    <t>Fernando Andrés Guzmán Gonzalez</t>
  </si>
  <si>
    <t>Fernando Andrés Guzmán Gonzalez, Ligia Sánchez Palomino</t>
  </si>
  <si>
    <t xml:space="preserve">Reporte de actividades dentro del formato informe de seguimiento al Plan de acción. </t>
  </si>
  <si>
    <t xml:space="preserve"> Plan de Acción e Informes de seguimiento realizados y remitidos a la Subdirección de Analisis Monitoreo y Prospectiva Laboral </t>
  </si>
  <si>
    <t>Informe seguimiento trimestral</t>
  </si>
  <si>
    <t>Fernando Andres Guzmán Gónzalez, Carlos Arturo Arango Triana, Libía Rocío Callejas Sánchez, Paubla Camila Castañeda Gónzalez, Ewin Pastor Castañeda Oliveros, Liliana Margarita Arroyo Leal</t>
  </si>
  <si>
    <t xml:space="preserve"> Plan de Acción e Informes de seguimiento realizados y remitidos a la Dirección de Generación y Protección del Empleo</t>
  </si>
  <si>
    <t>Plan de Acción</t>
  </si>
  <si>
    <t>Fernando Andres Guzmán Gónzalez, Ligia Sánchez Palomino,Carlos Arturo Arango Triana, Libía Rocío Callejas Sánchez, Paubla Camila Castañeda Gónzalez, Edwin Pastor Castañeda Oliveros, Liliana Margarita Arroyo Leal, Javier Alfonso Castro M., Sandra Isabel Perilla A., Edgar Lozada Acosta</t>
  </si>
  <si>
    <t>Fernando Andres Guzmán Gónzalez, Ligia Sánchez Palomino,Carlos Arturo Arango Triana, Libía Rocío Callejas Sánchez, Paubla Camila Castañeda Gónzalez, Edwin Pastor Castañeda Oliveros, Liliana Margarita Arroyo Leal, Javier Alfonso Castro M., Sandra Isabel Perilla A., Edgar Acosta Lozada</t>
  </si>
  <si>
    <t>Sandra Isabel Perilla A., Javier Alfonso Castro Matoma</t>
  </si>
  <si>
    <t>Fernando Andres Guzmán Gónzalez, Libía Rocío Callejas Sánchez, Paubla Camila Castañeda Gónzalez, Edwin Pastor Castañeda Oliveros, Liliana Margarita Arroyo Leal</t>
  </si>
  <si>
    <t>Fernando Andrés Guzmán Gónzalez, Luis Carlos Carvajal Rodríguez, María Patricia Angee T., Juán Camilo Gómez, Libía Rocío Callejas S., Paubla Camila Castañeda Gónzalez, Edwin Pastor Castañeda Oliveros, Liliana Margarita Arroyo Leal</t>
  </si>
  <si>
    <t>Fernando Andres Guzmán Gónzalez, Carlos Arturo Arango T., Simón Albeiro Florido C., Libía Rocío Callejas S., Paubla Camila Castañeda Gónzalez, Edwin Pastor Castañeda Oliveros, Liliana Margarita Arroyo L.</t>
  </si>
  <si>
    <t>Fernando Andres Guzmán Gónzalez, Ligia Sánchez P.,Carlos Arturo Arango T., Simón Albeiro Florido C., Gladys Puentes C., Libía Rocío Callejas S., Paubla Camila Castañeda G., Edwin Pastor Castañeda Oliveros, Liliana Margarita Arroyo L., Carlos Andrea Ospina R., Javier Alfonso Castro M., Sandra Isabel Perilla A., Edgar Acosta Lozada, Juán Camilo Gómez Cortés, Sandra Valbuena Lizcano, Danover Ricardo Vanegas, Dormelina Beltran R., Maricela Garcia C., Lucy Tovar, Blanca E. Guzmán, William Gómez, Victor Hugo Sánchez</t>
  </si>
  <si>
    <t>Fernando Andres Guzmán Gónzalez, Ligia Sánchez Palomino,Carlos Arturo Arango Triana, Simón Albeiro Florido C., María Giovanna Monroy G.</t>
  </si>
  <si>
    <t xml:space="preserve">Mapa de Riesgos  elaborado </t>
  </si>
  <si>
    <t xml:space="preserve">Fernando Andres Guzmán Gónzalez, Ligia Sánchez Palomino,Carlos Arturo Arango Triana, Simón Albeiro Florido C., </t>
  </si>
  <si>
    <t>Plan de Mejoramiento elaborado</t>
  </si>
  <si>
    <t>Fernando Andres Guzmán Gónzalez, Ligia Sánchez Palomino,Carlos Arturo Arango Triana, Simón Albeiro Florido C.</t>
  </si>
  <si>
    <t>Fernando Andres Guzmán Gónzalez, Ligia Sánchez Palomino,Carlos Arturo Arango Triana, Simón Albeiro Florido C., .Edgar Lozada A.</t>
  </si>
  <si>
    <t>Plan de Intervención en Sectores Críticos remitido a DGIVC Y GT</t>
  </si>
  <si>
    <t>Informe del resultado del Plan de Intervención</t>
  </si>
  <si>
    <t>Fernando Andrés Guzmán Gonzalez, Ligia Sánchez Palomino, María Giovanna Monroy García</t>
  </si>
  <si>
    <t xml:space="preserve">Informe de Análisis de Riesgo Laboral y Diagnóstico del año anterior actualizado </t>
  </si>
  <si>
    <t xml:space="preserve">Informe de  Análisis de Riesgo Laboral y Diagnóstico actualizado semestral </t>
  </si>
  <si>
    <t>Fernando Andres Guzmán Gónzalez, Ligia Sánchez Palomino</t>
  </si>
  <si>
    <t xml:space="preserve">Plan de Asistencia Preventiva e Informes de Avances remitido a la DGIVC Y GT </t>
  </si>
  <si>
    <t xml:space="preserve">Plan de Asistencia Preventiva </t>
  </si>
  <si>
    <t xml:space="preserve">Informe de avance Plan de Asistencia Preventiva </t>
  </si>
  <si>
    <t>DEPENDENCIA: Dirección Territoral - OFICINA ESPECIAL DE URABÀ - APARTADO</t>
  </si>
  <si>
    <t xml:space="preserve">DIRECCTOR </t>
  </si>
  <si>
    <t>ok</t>
  </si>
  <si>
    <t>NO APLICA,  por se competecia del poder cetral</t>
  </si>
  <si>
    <t>DIRECTOR</t>
  </si>
  <si>
    <t>DIRECCIÒN Y COORDINACIÒN</t>
  </si>
  <si>
    <t>NO APLICA, esta Regiòn no tiena Junta de Calificaciòn.</t>
  </si>
  <si>
    <t>NO APLICA, por se Jurisdicciòn de de la Territorial de Antioquia.</t>
  </si>
  <si>
    <t>12:/12</t>
  </si>
  <si>
    <t>Yo Diria el 100%  como meta y cada uno de trimestres tambien porque no se sabe cuantos accidentes se den en el año</t>
  </si>
  <si>
    <t>ojo</t>
  </si>
  <si>
    <t>meta del 100% igual para cada trimestre</t>
  </si>
  <si>
    <t>ya: Esta meta del 100% esta limitado al nombramiento de nuevos Inspectores para la Sede.</t>
  </si>
  <si>
    <t>ya</t>
  </si>
  <si>
    <t>meta 48 y cadea trimestre 12</t>
  </si>
  <si>
    <t>ya: Esta meta depende del nombramiento de más Inspectores</t>
  </si>
  <si>
    <t>meta 1 y 1 el tercer trimestre</t>
  </si>
  <si>
    <t>meta del 100%  cada trimestre 100% a aprtir del tercer trimestre</t>
  </si>
  <si>
    <t>DEPENDENCIA: Dirección Territoral Valle</t>
  </si>
  <si>
    <t>Cuando se realicen</t>
  </si>
  <si>
    <t xml:space="preserve">4 INFORMES </t>
  </si>
  <si>
    <t>COORDINADORA GRUPO DE ATENCION AL CIUDADANO Y TRAMITES</t>
  </si>
  <si>
    <t>COORDINADORA GRUPO DE PREVENCION, INSPECCION, VIGILANCIA Y CONTROL E INSPECTORES GPIVC</t>
  </si>
  <si>
    <t>COORDINADOR GRUPO DE PREVENCION, INSPECCION, VIGILANCIA Y CONTROL E INSPECTORES GPIVC</t>
  </si>
  <si>
    <t>4 VISITAS</t>
  </si>
  <si>
    <t>PROFESIONAL ESPACIALIZADO - INSPECTORES MUNICIPIOS</t>
  </si>
  <si>
    <t>DEPENDE DEL REPORTE DE ACCIDENTES</t>
  </si>
  <si>
    <t>DIRECTOR TERRITORIAL - COORDINADORES DE GRUPO</t>
  </si>
  <si>
    <t>DEPENDE DEL CRONOGRAMA DEL NIVEL CENTRAL</t>
  </si>
  <si>
    <t>DIRECTOR TERRITORIAL- COORDINADORES DE GRUPO</t>
  </si>
  <si>
    <t>DIRECTOR TERRITORIAL - COORDINADORES D GRUPO</t>
  </si>
  <si>
    <t>DIRECTOR TERRITORIAL -COORDINADORES DE GRUPO</t>
  </si>
  <si>
    <t xml:space="preserve">DIRECTOR TERRITORIAL </t>
  </si>
  <si>
    <t>DIRECTOR TERRITORIAL-COORDINADOR IVC-INSPECTORES MPIOS</t>
  </si>
  <si>
    <t>DIRECTOR TERRITORIAL Y COORDINADOR GRUPO DE PREVENCION, INSPECCION, VIGILANCIA Y CONTROL</t>
  </si>
  <si>
    <t>Plan establecido e implementado</t>
  </si>
  <si>
    <t xml:space="preserve">Plan establecido y enviado e informe de implementación </t>
  </si>
  <si>
    <t>Informe de implementacion</t>
  </si>
  <si>
    <t>Fecha: 20/12/2012</t>
  </si>
  <si>
    <t>DEPENDENCIA: Dirección Territoral del Vaupés</t>
  </si>
  <si>
    <t xml:space="preserve">Directora Territorial  </t>
  </si>
  <si>
    <t xml:space="preserve"> Directora Territorial</t>
  </si>
  <si>
    <t>Elaborar el plan de mejoramiento</t>
  </si>
  <si>
    <t>Seguimiento  al plan de mejoramiento</t>
  </si>
  <si>
    <t>Identificar los sectores criticos de la economía en el Vaupés, para elaborar el plan de intervención</t>
  </si>
  <si>
    <t>Identificación de sectores criticos</t>
  </si>
  <si>
    <t>Identificar los riesgos laborales en el Vaupés y elaborar el analisis y diagnostico</t>
  </si>
  <si>
    <t>de acuerdo a los riesgos identificados elaborar el Análisis y diagnostico</t>
  </si>
  <si>
    <t>Reporte del desarrollo en el formato de seguimiento al plan de acción</t>
  </si>
  <si>
    <t>DEPENDENCIA: Dirección Territoral del VICHADA</t>
  </si>
  <si>
    <r>
      <t xml:space="preserve">Capacitar y promover la  implementación de las rutas de denuncia del Trabajo Infantil, así como de las rutas de atención en sectores de explotación sexual, reclutamiento, minas, agricultura, explotación laboral,  entre otras. 
</t>
    </r>
    <r>
      <rPr>
        <u/>
        <sz val="11"/>
        <rFont val="Arial Narrow"/>
        <family val="2"/>
      </rPr>
      <t>(una por trimestre)</t>
    </r>
  </si>
  <si>
    <r>
      <t xml:space="preserve">Hacer seguimiento a la ejecución del componente de Trabajo infantil  en los planes de desarrollo y promover la estructura de un plan departamental contra el trabajo infantil. 
</t>
    </r>
    <r>
      <rPr>
        <u/>
        <sz val="11"/>
        <rFont val="Arial Narrow"/>
        <family val="2"/>
      </rPr>
      <t>(Presentar informe mensual con el seguimiento a la ejecución del plan de desarrollo)</t>
    </r>
  </si>
  <si>
    <r>
      <t xml:space="preserve">Incentivar  las acciones de los municipios que son su jurisdicción, en el contexto de sus competencias, mediante Talleres de Sensibilización a los actores locales.
</t>
    </r>
    <r>
      <rPr>
        <u/>
        <sz val="11"/>
        <rFont val="Arial Narrow"/>
        <family val="2"/>
      </rPr>
      <t>(uno por trimestre)</t>
    </r>
  </si>
  <si>
    <t>Código: DE – PD – 01 - p - 03</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</si>
</sst>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6" formatCode="&quot;$&quot;\ #,##0_);[Red]\(&quot;$&quot;\ #,##0\)"/>
    <numFmt numFmtId="8" formatCode="&quot;$&quot;\ #,##0.00_);[Red]\(&quot;$&quot;\ #,##0.00\)"/>
    <numFmt numFmtId="44" formatCode="_(&quot;$&quot;\ * #,##0.00_);_(&quot;$&quot;\ * \(#,##0.00\);_(&quot;$&quot;\ * &quot;-&quot;??_);_(@_)"/>
    <numFmt numFmtId="43" formatCode="_(* #,##0.00_);_(* \(#,##0.00\);_(* &quot;-&quot;??_);_(@_)"/>
    <numFmt numFmtId="164" formatCode="0.0%"/>
    <numFmt numFmtId="165" formatCode="_ * #,##0.00_ ;_ * \-#,##0.00_ ;_ * &quot;-&quot;??_ ;_ @_ "/>
    <numFmt numFmtId="166" formatCode="&quot;$&quot;\ #,##0"/>
    <numFmt numFmtId="167" formatCode="&quot;$&quot;\ #,##0.00"/>
    <numFmt numFmtId="168" formatCode="_(* #,##0_);_(* \(#,##0\);_(* &quot;-&quot;??_);_(@_)"/>
    <numFmt numFmtId="169" formatCode="_(&quot;$&quot;\ * #,##0_);_(&quot;$&quot;\ * \(#,##0\);_(&quot;$&quot;\ * &quot;-&quot;??_);_(@_)"/>
    <numFmt numFmtId="170" formatCode="_([$$-240A]\ * #,##0.00_);_([$$-240A]\ * \(#,##0.00\);_([$$-240A]\ * &quot;-&quot;??_);_(@_)"/>
    <numFmt numFmtId="171" formatCode="dd/mm/yyyy;@"/>
    <numFmt numFmtId="172" formatCode="_-* #,##0\ _€_-;\-* #,##0\ _€_-;_-* &quot;-&quot;\ _€_-;_-@_-"/>
  </numFmts>
  <fonts count="125" x14ac:knownFonts="1">
    <font>
      <sz val="11"/>
      <color theme="1"/>
      <name val="Calibri"/>
      <family val="2"/>
      <scheme val="minor"/>
    </font>
    <font>
      <sz val="11"/>
      <color indexed="8"/>
      <name val="Calibri"/>
      <family val="2"/>
    </font>
    <font>
      <sz val="11"/>
      <color indexed="8"/>
      <name val="Calibri"/>
      <family val="2"/>
    </font>
    <font>
      <sz val="11"/>
      <color indexed="8"/>
      <name val="Arial Narrow"/>
      <family val="2"/>
    </font>
    <font>
      <b/>
      <sz val="16"/>
      <name val="Arial"/>
      <family val="2"/>
    </font>
    <font>
      <sz val="12"/>
      <name val="Arial"/>
      <family val="2"/>
    </font>
    <font>
      <sz val="10"/>
      <name val="Arial"/>
      <family val="2"/>
    </font>
    <font>
      <b/>
      <sz val="14"/>
      <name val="Arial Narrow"/>
      <family val="2"/>
    </font>
    <font>
      <sz val="11"/>
      <name val="Arial Narrow"/>
      <family val="2"/>
    </font>
    <font>
      <b/>
      <sz val="11"/>
      <name val="Arial Narrow"/>
      <family val="2"/>
    </font>
    <font>
      <sz val="11"/>
      <color indexed="8"/>
      <name val="Calibri"/>
      <family val="2"/>
    </font>
    <font>
      <b/>
      <sz val="20"/>
      <name val="Arial Narrow"/>
      <family val="2"/>
    </font>
    <font>
      <b/>
      <sz val="16"/>
      <name val="Arial Narrow"/>
      <family val="2"/>
    </font>
    <font>
      <sz val="11"/>
      <name val="Arial"/>
      <family val="2"/>
    </font>
    <font>
      <b/>
      <sz val="11"/>
      <name val="Arial"/>
      <family val="2"/>
    </font>
    <font>
      <b/>
      <sz val="10"/>
      <name val="Arial"/>
      <family val="2"/>
    </font>
    <font>
      <b/>
      <sz val="8"/>
      <name val="Arial"/>
      <family val="2"/>
    </font>
    <font>
      <sz val="8"/>
      <name val="Arial"/>
      <family val="2"/>
    </font>
    <font>
      <sz val="7"/>
      <name val="Arial"/>
      <family val="2"/>
    </font>
    <font>
      <b/>
      <sz val="12"/>
      <name val="Arial"/>
      <family val="2"/>
    </font>
    <font>
      <sz val="9"/>
      <name val="Arial"/>
      <family val="2"/>
    </font>
    <font>
      <sz val="8"/>
      <color indexed="10"/>
      <name val="Arial"/>
      <family val="2"/>
    </font>
    <font>
      <sz val="8"/>
      <name val="Arial Narrow"/>
      <family val="2"/>
    </font>
    <font>
      <b/>
      <sz val="8"/>
      <name val="Arial Narrow"/>
      <family val="2"/>
    </font>
    <font>
      <sz val="11"/>
      <name val="Calibri"/>
      <family val="2"/>
    </font>
    <font>
      <b/>
      <sz val="14"/>
      <name val="Calibri"/>
      <family val="2"/>
    </font>
    <font>
      <b/>
      <sz val="9"/>
      <color indexed="81"/>
      <name val="Tahoma"/>
      <family val="2"/>
    </font>
    <font>
      <sz val="9"/>
      <color indexed="81"/>
      <name val="Tahoma"/>
      <family val="2"/>
    </font>
    <font>
      <sz val="12"/>
      <name val="Calibri"/>
      <family val="2"/>
    </font>
    <font>
      <b/>
      <sz val="11"/>
      <name val="Calibri"/>
      <family val="2"/>
    </font>
    <font>
      <sz val="8"/>
      <name val="Calibri"/>
      <family val="2"/>
    </font>
    <font>
      <sz val="10"/>
      <name val="Calibri"/>
      <family val="2"/>
    </font>
    <font>
      <b/>
      <sz val="16"/>
      <name val="Calibri"/>
      <family val="2"/>
    </font>
    <font>
      <sz val="9"/>
      <name val="Arial Narrow"/>
      <family val="2"/>
    </font>
    <font>
      <sz val="12"/>
      <name val="Arial Narrow"/>
      <family val="2"/>
    </font>
    <font>
      <b/>
      <sz val="12"/>
      <name val="Arial Narrow"/>
      <family val="2"/>
    </font>
    <font>
      <sz val="10"/>
      <name val="Arial Narrow"/>
      <family val="2"/>
    </font>
    <font>
      <sz val="12"/>
      <color indexed="8"/>
      <name val="Arial Narrow"/>
      <family val="2"/>
    </font>
    <font>
      <sz val="8"/>
      <color indexed="8"/>
      <name val="Arial Narrow"/>
      <family val="2"/>
    </font>
    <font>
      <strike/>
      <sz val="9"/>
      <color indexed="81"/>
      <name val="Tahoma"/>
      <family val="2"/>
    </font>
    <font>
      <b/>
      <sz val="20"/>
      <name val="Calibri"/>
      <family val="2"/>
    </font>
    <font>
      <sz val="16"/>
      <name val="Calibri"/>
      <family val="2"/>
    </font>
    <font>
      <strike/>
      <sz val="11"/>
      <name val="Calibri"/>
      <family val="2"/>
    </font>
    <font>
      <b/>
      <sz val="10"/>
      <name val="Calibri"/>
      <family val="2"/>
    </font>
    <font>
      <b/>
      <sz val="12"/>
      <name val="Calibri"/>
      <family val="2"/>
    </font>
    <font>
      <b/>
      <sz val="18"/>
      <name val="Calibri"/>
      <family val="2"/>
    </font>
    <font>
      <b/>
      <i/>
      <sz val="10"/>
      <name val="Calibri"/>
      <family val="2"/>
    </font>
    <font>
      <b/>
      <i/>
      <sz val="14"/>
      <name val="Calibri"/>
      <family val="2"/>
    </font>
    <font>
      <sz val="11"/>
      <color indexed="8"/>
      <name val="Arial Narrow"/>
      <family val="2"/>
    </font>
    <font>
      <sz val="12"/>
      <color indexed="8"/>
      <name val="Arial"/>
      <family val="2"/>
    </font>
    <font>
      <u/>
      <sz val="11"/>
      <color indexed="12"/>
      <name val="Calibri"/>
      <family val="2"/>
    </font>
    <font>
      <b/>
      <sz val="10"/>
      <name val="Arial Narrow"/>
      <family val="2"/>
    </font>
    <font>
      <sz val="10"/>
      <color indexed="8"/>
      <name val="Arial Narrow"/>
      <family val="2"/>
    </font>
    <font>
      <sz val="8"/>
      <color indexed="10"/>
      <name val="Arial Narrow"/>
      <family val="2"/>
    </font>
    <font>
      <sz val="10"/>
      <color indexed="9"/>
      <name val="Arial Narrow"/>
      <family val="2"/>
    </font>
    <font>
      <sz val="11"/>
      <color indexed="10"/>
      <name val="Calibri"/>
      <family val="2"/>
    </font>
    <font>
      <b/>
      <sz val="22"/>
      <name val="Calibri"/>
      <family val="2"/>
    </font>
    <font>
      <b/>
      <sz val="22"/>
      <color indexed="10"/>
      <name val="Calibri"/>
      <family val="2"/>
    </font>
    <font>
      <sz val="22"/>
      <name val="Calibri"/>
      <family val="2"/>
    </font>
    <font>
      <b/>
      <sz val="17"/>
      <name val="Calibri"/>
      <family val="2"/>
    </font>
    <font>
      <b/>
      <sz val="15"/>
      <name val="Calibri"/>
      <family val="2"/>
    </font>
    <font>
      <sz val="14"/>
      <name val="Calibri"/>
      <family val="2"/>
    </font>
    <font>
      <b/>
      <sz val="14"/>
      <name val="Arial"/>
      <family val="2"/>
    </font>
    <font>
      <sz val="14"/>
      <name val="Arial"/>
      <family val="2"/>
    </font>
    <font>
      <b/>
      <sz val="12"/>
      <color indexed="81"/>
      <name val="Tahoma"/>
      <family val="2"/>
    </font>
    <font>
      <sz val="12"/>
      <color indexed="81"/>
      <name val="Tahoma"/>
      <family val="2"/>
    </font>
    <font>
      <sz val="9"/>
      <name val="Calibri"/>
      <family val="2"/>
    </font>
    <font>
      <sz val="9"/>
      <color indexed="8"/>
      <name val="Arial Narrow"/>
      <family val="2"/>
    </font>
    <font>
      <b/>
      <sz val="11"/>
      <color indexed="8"/>
      <name val="Arial Narrow"/>
      <family val="2"/>
    </font>
    <font>
      <sz val="11"/>
      <color indexed="8"/>
      <name val="Calibri"/>
      <family val="2"/>
    </font>
    <font>
      <sz val="11"/>
      <color indexed="10"/>
      <name val="Calibri"/>
      <family val="2"/>
    </font>
    <font>
      <b/>
      <sz val="11"/>
      <color indexed="8"/>
      <name val="Calibri"/>
      <family val="2"/>
    </font>
    <font>
      <sz val="11"/>
      <color indexed="8"/>
      <name val="Arial Narrow"/>
      <family val="2"/>
    </font>
    <font>
      <sz val="8"/>
      <color indexed="53"/>
      <name val="Arial"/>
      <family val="2"/>
    </font>
    <font>
      <sz val="8"/>
      <color indexed="60"/>
      <name val="Arial"/>
      <family val="2"/>
    </font>
    <font>
      <sz val="8"/>
      <color indexed="17"/>
      <name val="Arial"/>
      <family val="2"/>
    </font>
    <font>
      <sz val="10"/>
      <color indexed="8"/>
      <name val="Arial"/>
      <family val="2"/>
    </font>
    <font>
      <b/>
      <sz val="10"/>
      <color indexed="8"/>
      <name val="Arial"/>
      <family val="2"/>
    </font>
    <font>
      <sz val="12"/>
      <color indexed="8"/>
      <name val="Arial"/>
      <family val="2"/>
    </font>
    <font>
      <sz val="12"/>
      <color indexed="8"/>
      <name val="Arial Narrow"/>
      <family val="2"/>
    </font>
    <font>
      <sz val="8"/>
      <color indexed="8"/>
      <name val="Arial Narrow"/>
      <family val="2"/>
    </font>
    <font>
      <sz val="8"/>
      <color indexed="8"/>
      <name val="Arial"/>
      <family val="2"/>
    </font>
    <font>
      <sz val="9"/>
      <color indexed="8"/>
      <name val="Arial Narrow"/>
      <family val="2"/>
    </font>
    <font>
      <sz val="7"/>
      <color indexed="8"/>
      <name val="Arial Narrow"/>
      <family val="2"/>
    </font>
    <font>
      <sz val="11"/>
      <color indexed="8"/>
      <name val="Arial"/>
      <family val="2"/>
    </font>
    <font>
      <b/>
      <sz val="10"/>
      <name val="Calibri"/>
      <family val="2"/>
    </font>
    <font>
      <sz val="10"/>
      <name val="Calibri"/>
      <family val="2"/>
    </font>
    <font>
      <sz val="10"/>
      <color indexed="10"/>
      <name val="Calibri"/>
      <family val="2"/>
    </font>
    <font>
      <sz val="10"/>
      <color indexed="8"/>
      <name val="Arial Narrow"/>
      <family val="2"/>
    </font>
    <font>
      <sz val="11"/>
      <color indexed="8"/>
      <name val="Arial Narrow"/>
      <family val="2"/>
    </font>
    <font>
      <sz val="10"/>
      <color indexed="8"/>
      <name val="Arial Narrow"/>
      <family val="2"/>
    </font>
    <font>
      <sz val="10"/>
      <color indexed="10"/>
      <name val="Arial Narrow"/>
      <family val="2"/>
    </font>
    <font>
      <sz val="8"/>
      <color indexed="10"/>
      <name val="Arial Narrow"/>
      <family val="2"/>
    </font>
    <font>
      <sz val="11"/>
      <color indexed="56"/>
      <name val="Calibri"/>
      <family val="2"/>
    </font>
    <font>
      <b/>
      <sz val="10"/>
      <color indexed="9"/>
      <name val="Arial Narrow"/>
      <family val="2"/>
    </font>
    <font>
      <b/>
      <sz val="10"/>
      <color indexed="8"/>
      <name val="Arial Narrow"/>
      <family val="2"/>
    </font>
    <font>
      <sz val="11"/>
      <color indexed="10"/>
      <name val="Calibri"/>
      <family val="2"/>
    </font>
    <font>
      <sz val="22"/>
      <color indexed="8"/>
      <name val="Calibri"/>
      <family val="2"/>
    </font>
    <font>
      <sz val="11"/>
      <name val="Calibri"/>
      <family val="2"/>
    </font>
    <font>
      <b/>
      <sz val="14"/>
      <name val="Calibri"/>
      <family val="2"/>
    </font>
    <font>
      <sz val="14"/>
      <name val="Calibri"/>
      <family val="2"/>
    </font>
    <font>
      <b/>
      <sz val="11"/>
      <color indexed="8"/>
      <name val="Arial Narrow"/>
      <family val="2"/>
    </font>
    <font>
      <b/>
      <sz val="12"/>
      <color indexed="9"/>
      <name val="Arial Narrow"/>
      <family val="2"/>
    </font>
    <font>
      <b/>
      <sz val="8"/>
      <color indexed="8"/>
      <name val="Arial"/>
      <family val="2"/>
    </font>
    <font>
      <sz val="11"/>
      <color indexed="8"/>
      <name val="Calibri"/>
      <family val="2"/>
    </font>
    <font>
      <sz val="9"/>
      <name val="Calibri"/>
      <family val="2"/>
    </font>
    <font>
      <sz val="9"/>
      <color indexed="10"/>
      <name val="Arial"/>
      <family val="2"/>
    </font>
    <font>
      <sz val="9"/>
      <color indexed="8"/>
      <name val="Arial Narrow"/>
      <family val="2"/>
    </font>
    <font>
      <b/>
      <sz val="9"/>
      <name val="Calibri"/>
      <family val="2"/>
    </font>
    <font>
      <sz val="11"/>
      <color indexed="8"/>
      <name val="Arial"/>
      <family val="2"/>
    </font>
    <font>
      <b/>
      <sz val="14"/>
      <color indexed="81"/>
      <name val="Tahoma"/>
      <family val="2"/>
    </font>
    <font>
      <sz val="14"/>
      <color indexed="81"/>
      <name val="Tahoma"/>
      <family val="2"/>
    </font>
    <font>
      <u/>
      <sz val="11"/>
      <name val="Arial Narrow"/>
      <family val="2"/>
    </font>
    <font>
      <i/>
      <sz val="11"/>
      <name val="Arial Narrow"/>
      <family val="2"/>
    </font>
    <font>
      <sz val="11"/>
      <color indexed="10"/>
      <name val="Arial Narrow"/>
      <family val="2"/>
    </font>
    <font>
      <u/>
      <sz val="11"/>
      <color indexed="10"/>
      <name val="Arial Narrow"/>
      <family val="2"/>
    </font>
    <font>
      <b/>
      <sz val="14"/>
      <color indexed="10"/>
      <name val="Arial Narrow"/>
      <family val="2"/>
    </font>
    <font>
      <b/>
      <u/>
      <sz val="11"/>
      <color indexed="10"/>
      <name val="Arial Narrow"/>
      <family val="2"/>
    </font>
    <font>
      <sz val="11"/>
      <color indexed="56"/>
      <name val="Arial Narrow"/>
      <family val="2"/>
    </font>
    <font>
      <b/>
      <sz val="11"/>
      <color indexed="60"/>
      <name val="Arial Narrow"/>
      <family val="2"/>
    </font>
    <font>
      <sz val="11"/>
      <color indexed="60"/>
      <name val="Arial Narrow"/>
      <family val="2"/>
    </font>
    <font>
      <sz val="11"/>
      <color indexed="10"/>
      <name val="Arial Narrow"/>
      <family val="2"/>
    </font>
    <font>
      <b/>
      <sz val="11"/>
      <color indexed="8"/>
      <name val="Arial"/>
      <family val="2"/>
    </font>
    <font>
      <sz val="9"/>
      <color indexed="8"/>
      <name val="Arial"/>
      <family val="2"/>
    </font>
    <font>
      <sz val="11"/>
      <color theme="1"/>
      <name val="Calibri"/>
      <family val="2"/>
      <scheme val="minor"/>
    </font>
  </fonts>
  <fills count="34">
    <fill>
      <patternFill patternType="none"/>
    </fill>
    <fill>
      <patternFill patternType="gray125"/>
    </fill>
    <fill>
      <patternFill patternType="solid">
        <fgColor indexed="44"/>
        <bgColor indexed="64"/>
      </patternFill>
    </fill>
    <fill>
      <patternFill patternType="solid">
        <fgColor indexed="52"/>
        <bgColor indexed="64"/>
      </patternFill>
    </fill>
    <fill>
      <patternFill patternType="solid">
        <fgColor indexed="11"/>
        <bgColor indexed="64"/>
      </patternFill>
    </fill>
    <fill>
      <patternFill patternType="solid">
        <fgColor indexed="9"/>
        <bgColor indexed="64"/>
      </patternFill>
    </fill>
    <fill>
      <patternFill patternType="solid">
        <fgColor indexed="47"/>
        <bgColor indexed="64"/>
      </patternFill>
    </fill>
    <fill>
      <patternFill patternType="solid">
        <fgColor indexed="31"/>
        <bgColor indexed="64"/>
      </patternFill>
    </fill>
    <fill>
      <patternFill patternType="solid">
        <fgColor indexed="13"/>
        <bgColor indexed="64"/>
      </patternFill>
    </fill>
    <fill>
      <patternFill patternType="solid">
        <fgColor indexed="50"/>
        <bgColor indexed="64"/>
      </patternFill>
    </fill>
    <fill>
      <patternFill patternType="solid">
        <fgColor indexed="36"/>
        <bgColor indexed="64"/>
      </patternFill>
    </fill>
    <fill>
      <patternFill patternType="solid">
        <fgColor indexed="51"/>
        <bgColor indexed="64"/>
      </patternFill>
    </fill>
    <fill>
      <patternFill patternType="solid">
        <fgColor indexed="46"/>
        <bgColor indexed="64"/>
      </patternFill>
    </fill>
    <fill>
      <patternFill patternType="solid">
        <fgColor indexed="22"/>
        <bgColor indexed="64"/>
      </patternFill>
    </fill>
    <fill>
      <patternFill patternType="solid">
        <fgColor indexed="11"/>
        <bgColor indexed="8"/>
      </patternFill>
    </fill>
    <fill>
      <patternFill patternType="solid">
        <fgColor indexed="44"/>
        <bgColor indexed="8"/>
      </patternFill>
    </fill>
    <fill>
      <patternFill patternType="solid">
        <fgColor indexed="13"/>
        <bgColor indexed="8"/>
      </patternFill>
    </fill>
    <fill>
      <patternFill patternType="solid">
        <fgColor indexed="46"/>
        <bgColor indexed="8"/>
      </patternFill>
    </fill>
    <fill>
      <patternFill patternType="solid">
        <fgColor indexed="31"/>
        <bgColor indexed="8"/>
      </patternFill>
    </fill>
    <fill>
      <patternFill patternType="solid">
        <fgColor indexed="52"/>
        <bgColor indexed="8"/>
      </patternFill>
    </fill>
    <fill>
      <patternFill patternType="solid">
        <fgColor indexed="9"/>
        <bgColor indexed="8"/>
      </patternFill>
    </fill>
    <fill>
      <patternFill patternType="solid">
        <fgColor indexed="10"/>
        <bgColor indexed="64"/>
      </patternFill>
    </fill>
    <fill>
      <patternFill patternType="solid">
        <fgColor indexed="53"/>
        <bgColor indexed="64"/>
      </patternFill>
    </fill>
    <fill>
      <patternFill patternType="solid">
        <fgColor indexed="40"/>
        <bgColor indexed="64"/>
      </patternFill>
    </fill>
    <fill>
      <patternFill patternType="solid">
        <fgColor indexed="30"/>
        <bgColor indexed="64"/>
      </patternFill>
    </fill>
    <fill>
      <patternFill patternType="solid">
        <fgColor indexed="62"/>
        <bgColor indexed="64"/>
      </patternFill>
    </fill>
    <fill>
      <patternFill patternType="solid">
        <fgColor indexed="47"/>
        <bgColor indexed="8"/>
      </patternFill>
    </fill>
    <fill>
      <patternFill patternType="solid">
        <fgColor indexed="53"/>
        <bgColor indexed="8"/>
      </patternFill>
    </fill>
    <fill>
      <patternFill patternType="solid">
        <fgColor indexed="62"/>
        <bgColor indexed="8"/>
      </patternFill>
    </fill>
    <fill>
      <patternFill patternType="solid">
        <fgColor indexed="55"/>
        <bgColor indexed="64"/>
      </patternFill>
    </fill>
    <fill>
      <patternFill patternType="solid">
        <fgColor theme="4"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9" tint="0.59999389629810485"/>
        <bgColor indexed="65"/>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31">
    <xf numFmtId="0" fontId="0" fillId="0" borderId="0"/>
    <xf numFmtId="0" fontId="124" fillId="30" borderId="0" applyNumberFormat="0" applyBorder="0" applyAlignment="0" applyProtection="0"/>
    <xf numFmtId="0" fontId="124" fillId="31" borderId="0" applyNumberFormat="0" applyBorder="0" applyAlignment="0" applyProtection="0"/>
    <xf numFmtId="0" fontId="124" fillId="32" borderId="0" applyNumberFormat="0" applyBorder="0" applyAlignment="0" applyProtection="0"/>
    <xf numFmtId="0" fontId="124" fillId="33" borderId="0" applyNumberFormat="0" applyBorder="0" applyAlignment="0" applyProtection="0"/>
    <xf numFmtId="0" fontId="6" fillId="0" borderId="0"/>
    <xf numFmtId="0" fontId="50" fillId="0" borderId="0" applyNumberFormat="0" applyFill="0" applyBorder="0" applyAlignment="0" applyProtection="0">
      <alignment vertical="top"/>
      <protection locked="0"/>
    </xf>
    <xf numFmtId="43" fontId="69" fillId="0" borderId="0" applyFont="0" applyFill="0" applyBorder="0" applyAlignment="0" applyProtection="0"/>
    <xf numFmtId="172" fontId="10" fillId="0" borderId="0" applyFont="0" applyFill="0" applyBorder="0" applyAlignment="0" applyProtection="0"/>
    <xf numFmtId="165"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69" fillId="0" borderId="0" applyFont="0" applyFill="0" applyBorder="0" applyAlignment="0" applyProtection="0"/>
    <xf numFmtId="44" fontId="6" fillId="0" borderId="0" applyFont="0" applyFill="0" applyBorder="0" applyAlignment="0" applyProtection="0"/>
    <xf numFmtId="44" fontId="69" fillId="0" borderId="0" applyFont="0" applyFill="0" applyBorder="0" applyAlignment="0" applyProtection="0"/>
    <xf numFmtId="44" fontId="6"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6" fillId="0" borderId="0"/>
    <xf numFmtId="0" fontId="124" fillId="0" borderId="0"/>
    <xf numFmtId="0" fontId="6" fillId="0" borderId="0"/>
    <xf numFmtId="0" fontId="6" fillId="0" borderId="0"/>
    <xf numFmtId="0" fontId="6" fillId="0" borderId="0"/>
    <xf numFmtId="9" fontId="69"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cellStyleXfs>
  <cellXfs count="2560">
    <xf numFmtId="0" fontId="0" fillId="0" borderId="0" xfId="0"/>
    <xf numFmtId="0" fontId="72" fillId="0" borderId="0" xfId="0" applyFont="1" applyAlignment="1">
      <alignment horizontal="justify" vertical="center"/>
    </xf>
    <xf numFmtId="0" fontId="13" fillId="0" borderId="0" xfId="0" applyFont="1" applyFill="1" applyAlignment="1">
      <alignment vertical="center"/>
    </xf>
    <xf numFmtId="0" fontId="5" fillId="0" borderId="0" xfId="0" applyFont="1" applyFill="1" applyAlignment="1">
      <alignment vertical="center"/>
    </xf>
    <xf numFmtId="0" fontId="13" fillId="0" borderId="1" xfId="21" applyFont="1" applyBorder="1" applyAlignment="1">
      <alignment vertical="center" wrapText="1"/>
    </xf>
    <xf numFmtId="0" fontId="15" fillId="2" borderId="1" xfId="21" applyFont="1" applyFill="1" applyBorder="1" applyAlignment="1">
      <alignment horizontal="center" vertical="center" textRotation="90" wrapText="1"/>
    </xf>
    <xf numFmtId="0" fontId="16" fillId="2" borderId="1" xfId="21" applyFont="1" applyFill="1" applyBorder="1" applyAlignment="1">
      <alignment horizontal="center" vertical="center" textRotation="90" wrapText="1"/>
    </xf>
    <xf numFmtId="14" fontId="16" fillId="2" borderId="1" xfId="21" applyNumberFormat="1" applyFont="1" applyFill="1" applyBorder="1" applyAlignment="1">
      <alignment horizontal="center" vertical="center" wrapText="1"/>
    </xf>
    <xf numFmtId="0" fontId="15" fillId="3" borderId="1" xfId="21" applyFont="1" applyFill="1" applyBorder="1" applyAlignment="1">
      <alignment horizontal="center" vertical="center" textRotation="90" wrapText="1"/>
    </xf>
    <xf numFmtId="0" fontId="17" fillId="0" borderId="0" xfId="0" applyFont="1" applyFill="1" applyAlignment="1">
      <alignment vertical="center"/>
    </xf>
    <xf numFmtId="0" fontId="73" fillId="0" borderId="0" xfId="0" applyFont="1" applyFill="1" applyAlignment="1">
      <alignment vertical="center"/>
    </xf>
    <xf numFmtId="166" fontId="16" fillId="0" borderId="1" xfId="0" applyNumberFormat="1" applyFont="1" applyFill="1" applyBorder="1" applyAlignment="1">
      <alignment horizontal="center" vertical="center"/>
    </xf>
    <xf numFmtId="0" fontId="17" fillId="0" borderId="1" xfId="0" applyFont="1" applyFill="1" applyBorder="1" applyAlignment="1">
      <alignment horizontal="left" vertical="center" wrapText="1"/>
    </xf>
    <xf numFmtId="0" fontId="17" fillId="0" borderId="1" xfId="0" applyFont="1" applyFill="1" applyBorder="1" applyAlignment="1">
      <alignment vertical="center"/>
    </xf>
    <xf numFmtId="0" fontId="17" fillId="0" borderId="1" xfId="0" applyFont="1" applyFill="1" applyBorder="1" applyAlignment="1">
      <alignment horizontal="justify" vertical="center" wrapText="1"/>
    </xf>
    <xf numFmtId="2" fontId="17" fillId="0" borderId="1" xfId="0" applyNumberFormat="1" applyFont="1" applyFill="1" applyBorder="1" applyAlignment="1">
      <alignment horizontal="center" vertical="center" wrapText="1"/>
    </xf>
    <xf numFmtId="0" fontId="17" fillId="0" borderId="1" xfId="0" applyFont="1" applyFill="1" applyBorder="1" applyAlignment="1">
      <alignment vertical="center" wrapText="1"/>
    </xf>
    <xf numFmtId="3" fontId="16" fillId="0" borderId="0" xfId="0" applyNumberFormat="1" applyFont="1" applyFill="1" applyBorder="1" applyAlignment="1">
      <alignment vertical="center" wrapText="1"/>
    </xf>
    <xf numFmtId="3" fontId="17" fillId="0" borderId="0" xfId="0" applyNumberFormat="1" applyFont="1" applyFill="1" applyBorder="1" applyAlignment="1">
      <alignment vertical="center" wrapText="1"/>
    </xf>
    <xf numFmtId="0" fontId="17" fillId="0" borderId="1" xfId="0" applyFont="1" applyFill="1" applyBorder="1"/>
    <xf numFmtId="0" fontId="75" fillId="0" borderId="1" xfId="0" applyFont="1" applyFill="1" applyBorder="1" applyAlignment="1">
      <alignment vertical="center"/>
    </xf>
    <xf numFmtId="0" fontId="22" fillId="0" borderId="1" xfId="0" applyFont="1" applyFill="1" applyBorder="1" applyAlignment="1">
      <alignment vertical="center" textRotation="90" wrapText="1"/>
    </xf>
    <xf numFmtId="0" fontId="22" fillId="0" borderId="1" xfId="0" applyFont="1" applyFill="1" applyBorder="1" applyAlignment="1">
      <alignment vertical="center"/>
    </xf>
    <xf numFmtId="166" fontId="23" fillId="0" borderId="1" xfId="0" applyNumberFormat="1" applyFont="1" applyFill="1" applyBorder="1" applyAlignment="1">
      <alignment vertical="center" textRotation="90"/>
    </xf>
    <xf numFmtId="0" fontId="22" fillId="0" borderId="1" xfId="0" applyFont="1" applyFill="1" applyBorder="1" applyAlignment="1">
      <alignment horizontal="justify" vertical="center" wrapText="1"/>
    </xf>
    <xf numFmtId="0" fontId="22" fillId="0" borderId="0" xfId="0" applyFont="1" applyFill="1" applyAlignment="1">
      <alignment vertical="center"/>
    </xf>
    <xf numFmtId="0" fontId="13" fillId="0" borderId="0" xfId="0" applyFont="1" applyAlignment="1">
      <alignment vertical="center"/>
    </xf>
    <xf numFmtId="0" fontId="18"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horizontal="justify" vertical="center"/>
    </xf>
    <xf numFmtId="14" fontId="17" fillId="0" borderId="0" xfId="0" applyNumberFormat="1" applyFont="1" applyAlignment="1">
      <alignment vertical="center"/>
    </xf>
    <xf numFmtId="167" fontId="13" fillId="0" borderId="0" xfId="0" applyNumberFormat="1" applyFont="1" applyAlignment="1">
      <alignment vertical="center" wrapText="1"/>
    </xf>
    <xf numFmtId="0" fontId="5" fillId="0" borderId="1" xfId="0" applyFont="1" applyFill="1" applyBorder="1" applyAlignment="1">
      <alignment horizontal="left" vertical="center" wrapText="1"/>
    </xf>
    <xf numFmtId="168" fontId="5" fillId="0" borderId="1" xfId="10" applyNumberFormat="1" applyFont="1" applyFill="1" applyBorder="1" applyAlignment="1">
      <alignment horizontal="center" vertical="center"/>
    </xf>
    <xf numFmtId="0" fontId="5" fillId="0" borderId="1" xfId="0" applyFont="1" applyFill="1" applyBorder="1" applyAlignment="1">
      <alignment vertical="center" wrapText="1"/>
    </xf>
    <xf numFmtId="14" fontId="5" fillId="0" borderId="1" xfId="0" applyNumberFormat="1" applyFont="1" applyFill="1" applyBorder="1" applyAlignment="1">
      <alignment vertical="center"/>
    </xf>
    <xf numFmtId="0" fontId="24" fillId="0" borderId="0" xfId="0" applyFont="1"/>
    <xf numFmtId="0" fontId="28" fillId="0" borderId="0" xfId="0" applyFont="1"/>
    <xf numFmtId="0" fontId="6" fillId="0" borderId="1" xfId="21" applyFont="1" applyBorder="1" applyAlignment="1">
      <alignment horizontal="center" vertical="center" wrapText="1"/>
    </xf>
    <xf numFmtId="0" fontId="15" fillId="2" borderId="2" xfId="21" applyFont="1" applyFill="1" applyBorder="1" applyAlignment="1">
      <alignment horizontal="center" vertical="center" wrapText="1"/>
    </xf>
    <xf numFmtId="9" fontId="15" fillId="4" borderId="1" xfId="25" applyFont="1" applyFill="1" applyBorder="1" applyAlignment="1">
      <alignment horizontal="center" vertical="center" wrapText="1"/>
    </xf>
    <xf numFmtId="14" fontId="24" fillId="0" borderId="1" xfId="0" applyNumberFormat="1" applyFont="1" applyFill="1" applyBorder="1" applyAlignment="1">
      <alignment horizontal="center" vertical="center"/>
    </xf>
    <xf numFmtId="0" fontId="24" fillId="0" borderId="1" xfId="0" applyFont="1" applyFill="1" applyBorder="1" applyAlignment="1">
      <alignment horizontal="center" vertical="center" wrapText="1"/>
    </xf>
    <xf numFmtId="0" fontId="24" fillId="5" borderId="0" xfId="0" applyFont="1" applyFill="1"/>
    <xf numFmtId="14" fontId="24" fillId="0" borderId="0" xfId="0" applyNumberFormat="1" applyFont="1"/>
    <xf numFmtId="0" fontId="29" fillId="0" borderId="0" xfId="0" applyFont="1"/>
    <xf numFmtId="3" fontId="24" fillId="0" borderId="0" xfId="0" applyNumberFormat="1" applyFont="1"/>
    <xf numFmtId="9" fontId="24" fillId="0" borderId="0" xfId="0" applyNumberFormat="1" applyFont="1"/>
    <xf numFmtId="4" fontId="24" fillId="0" borderId="0" xfId="0" applyNumberFormat="1" applyFont="1"/>
    <xf numFmtId="0" fontId="13" fillId="0" borderId="0" xfId="0" applyFont="1"/>
    <xf numFmtId="0" fontId="5" fillId="0" borderId="0" xfId="0" applyFont="1"/>
    <xf numFmtId="0" fontId="6" fillId="0" borderId="1" xfId="21" applyFont="1" applyBorder="1" applyAlignment="1">
      <alignment vertical="center" wrapText="1"/>
    </xf>
    <xf numFmtId="0" fontId="6" fillId="0" borderId="1" xfId="21" applyFont="1" applyBorder="1" applyAlignment="1">
      <alignment horizontal="left" vertical="center" wrapText="1"/>
    </xf>
    <xf numFmtId="0" fontId="6" fillId="0" borderId="1" xfId="0" applyFont="1" applyBorder="1" applyAlignment="1" applyProtection="1">
      <alignment horizontal="left" vertical="center" wrapText="1"/>
    </xf>
    <xf numFmtId="14" fontId="6" fillId="0" borderId="1" xfId="0" applyNumberFormat="1" applyFont="1" applyBorder="1" applyAlignment="1">
      <alignment horizontal="center"/>
    </xf>
    <xf numFmtId="14" fontId="6" fillId="0" borderId="1" xfId="0" applyNumberFormat="1" applyFont="1" applyBorder="1"/>
    <xf numFmtId="0" fontId="6" fillId="0" borderId="1" xfId="0" applyFont="1" applyBorder="1"/>
    <xf numFmtId="14" fontId="6" fillId="0" borderId="1" xfId="0" applyNumberFormat="1" applyFont="1" applyFill="1" applyBorder="1" applyAlignment="1">
      <alignment horizontal="left" vertical="center" wrapText="1"/>
    </xf>
    <xf numFmtId="0" fontId="6" fillId="0" borderId="1" xfId="0" applyFont="1" applyFill="1" applyBorder="1" applyAlignment="1" applyProtection="1">
      <alignment horizontal="left" vertical="center" wrapText="1"/>
    </xf>
    <xf numFmtId="0" fontId="6" fillId="0" borderId="1" xfId="0" applyFont="1" applyBorder="1" applyAlignment="1" applyProtection="1">
      <alignment horizontal="center" vertical="center" wrapText="1"/>
    </xf>
    <xf numFmtId="0" fontId="6" fillId="0" borderId="1" xfId="0" applyFont="1" applyBorder="1" applyAlignment="1"/>
    <xf numFmtId="14" fontId="6" fillId="0" borderId="1" xfId="0" applyNumberFormat="1" applyFont="1" applyBorder="1" applyAlignment="1">
      <alignment vertical="center"/>
    </xf>
    <xf numFmtId="0" fontId="76" fillId="0" borderId="1" xfId="0" applyFont="1" applyBorder="1" applyAlignment="1">
      <alignment vertical="center" wrapText="1"/>
    </xf>
    <xf numFmtId="0" fontId="6" fillId="5" borderId="1" xfId="0" applyFont="1" applyFill="1" applyBorder="1" applyAlignment="1" applyProtection="1">
      <alignment horizontal="left" vertical="center" wrapText="1"/>
    </xf>
    <xf numFmtId="14" fontId="6" fillId="5" borderId="1" xfId="0" applyNumberFormat="1" applyFont="1" applyFill="1" applyBorder="1" applyAlignment="1">
      <alignment horizontal="center" vertical="center"/>
    </xf>
    <xf numFmtId="14" fontId="6" fillId="5" borderId="1" xfId="0" applyNumberFormat="1" applyFont="1" applyFill="1" applyBorder="1" applyAlignment="1">
      <alignment vertical="center"/>
    </xf>
    <xf numFmtId="0" fontId="6" fillId="0" borderId="1" xfId="0" applyFont="1" applyFill="1" applyBorder="1" applyAlignment="1" applyProtection="1">
      <alignment vertical="center" wrapText="1"/>
    </xf>
    <xf numFmtId="3" fontId="6" fillId="0" borderId="1" xfId="0" applyNumberFormat="1" applyFont="1" applyBorder="1" applyAlignment="1">
      <alignment horizontal="right" vertical="center"/>
    </xf>
    <xf numFmtId="1" fontId="6" fillId="6" borderId="1" xfId="0" applyNumberFormat="1" applyFont="1" applyFill="1" applyBorder="1" applyAlignment="1">
      <alignment horizontal="center" vertical="center"/>
    </xf>
    <xf numFmtId="0" fontId="76" fillId="6" borderId="1" xfId="0" applyFont="1" applyFill="1" applyBorder="1" applyAlignment="1">
      <alignment horizontal="center" vertical="center" wrapText="1"/>
    </xf>
    <xf numFmtId="0" fontId="6" fillId="6" borderId="1" xfId="0" applyFont="1" applyFill="1" applyBorder="1" applyAlignment="1">
      <alignment horizontal="center" vertical="top"/>
    </xf>
    <xf numFmtId="0" fontId="6" fillId="6" borderId="1" xfId="0" applyFont="1" applyFill="1" applyBorder="1" applyAlignment="1">
      <alignment horizontal="center" vertical="center"/>
    </xf>
    <xf numFmtId="0" fontId="76" fillId="6" borderId="1" xfId="0" applyFont="1" applyFill="1" applyBorder="1" applyAlignment="1">
      <alignment vertical="center" wrapText="1"/>
    </xf>
    <xf numFmtId="14" fontId="6" fillId="6" borderId="1" xfId="0" applyNumberFormat="1" applyFont="1" applyFill="1" applyBorder="1" applyAlignment="1">
      <alignment horizontal="center" vertical="center"/>
    </xf>
    <xf numFmtId="9" fontId="6" fillId="6" borderId="1" xfId="0" applyNumberFormat="1" applyFont="1" applyFill="1" applyBorder="1" applyAlignment="1">
      <alignment horizontal="center" vertical="center"/>
    </xf>
    <xf numFmtId="9" fontId="6" fillId="6" borderId="1" xfId="0" applyNumberFormat="1" applyFont="1" applyFill="1" applyBorder="1" applyAlignment="1">
      <alignment horizontal="center" vertical="center" wrapText="1"/>
    </xf>
    <xf numFmtId="0" fontId="76" fillId="6" borderId="1" xfId="0" applyFont="1" applyFill="1" applyBorder="1" applyAlignment="1">
      <alignment horizontal="left" vertical="center" wrapText="1"/>
    </xf>
    <xf numFmtId="14" fontId="6" fillId="6" borderId="1" xfId="0" applyNumberFormat="1" applyFont="1" applyFill="1" applyBorder="1" applyAlignment="1">
      <alignment horizontal="center" vertical="center" wrapText="1"/>
    </xf>
    <xf numFmtId="14" fontId="6" fillId="6" borderId="1" xfId="0" applyNumberFormat="1" applyFont="1" applyFill="1" applyBorder="1" applyAlignment="1">
      <alignment horizontal="left" vertical="top" wrapText="1"/>
    </xf>
    <xf numFmtId="0" fontId="6" fillId="6" borderId="1" xfId="0" applyFont="1" applyFill="1" applyBorder="1"/>
    <xf numFmtId="3" fontId="6" fillId="6" borderId="1" xfId="0" applyNumberFormat="1" applyFont="1" applyFill="1" applyBorder="1" applyAlignment="1">
      <alignment horizontal="right" vertical="center"/>
    </xf>
    <xf numFmtId="0" fontId="6" fillId="6" borderId="1" xfId="0" applyFont="1" applyFill="1" applyBorder="1" applyAlignment="1">
      <alignment vertical="top"/>
    </xf>
    <xf numFmtId="0" fontId="6" fillId="6" borderId="1" xfId="0" applyFont="1" applyFill="1" applyBorder="1" applyAlignment="1">
      <alignment vertical="center" wrapText="1"/>
    </xf>
    <xf numFmtId="3" fontId="6" fillId="6" borderId="1" xfId="0" applyNumberFormat="1" applyFont="1" applyFill="1" applyBorder="1" applyAlignment="1">
      <alignment vertical="center"/>
    </xf>
    <xf numFmtId="1" fontId="6" fillId="7" borderId="1" xfId="0" applyNumberFormat="1" applyFont="1" applyFill="1" applyBorder="1" applyAlignment="1">
      <alignment horizontal="center" vertical="center"/>
    </xf>
    <xf numFmtId="0" fontId="76" fillId="7" borderId="1" xfId="0" applyFont="1" applyFill="1" applyBorder="1" applyAlignment="1">
      <alignment horizontal="center" vertical="center" wrapText="1"/>
    </xf>
    <xf numFmtId="0" fontId="6" fillId="7" borderId="1" xfId="0" applyFont="1" applyFill="1" applyBorder="1" applyAlignment="1">
      <alignment horizontal="center" vertical="top"/>
    </xf>
    <xf numFmtId="0" fontId="6" fillId="7" borderId="1" xfId="0" applyFont="1" applyFill="1" applyBorder="1" applyAlignment="1">
      <alignment horizontal="center" vertical="center"/>
    </xf>
    <xf numFmtId="0" fontId="76" fillId="7" borderId="1" xfId="0" applyFont="1" applyFill="1" applyBorder="1" applyAlignment="1">
      <alignment vertical="center" wrapText="1"/>
    </xf>
    <xf numFmtId="14" fontId="6" fillId="7" borderId="1" xfId="0" applyNumberFormat="1" applyFont="1" applyFill="1" applyBorder="1" applyAlignment="1">
      <alignment horizontal="center" vertical="center"/>
    </xf>
    <xf numFmtId="9" fontId="6" fillId="7" borderId="1" xfId="0" applyNumberFormat="1" applyFont="1" applyFill="1" applyBorder="1" applyAlignment="1">
      <alignment horizontal="center" vertical="center"/>
    </xf>
    <xf numFmtId="9" fontId="6" fillId="7" borderId="1" xfId="0" applyNumberFormat="1" applyFont="1" applyFill="1" applyBorder="1" applyAlignment="1">
      <alignment horizontal="center" vertical="center" wrapText="1"/>
    </xf>
    <xf numFmtId="0" fontId="76" fillId="7" borderId="1" xfId="0" applyFont="1" applyFill="1" applyBorder="1" applyAlignment="1">
      <alignment horizontal="left" vertical="center" wrapText="1"/>
    </xf>
    <xf numFmtId="14" fontId="6" fillId="7" borderId="1" xfId="0" applyNumberFormat="1" applyFont="1" applyFill="1" applyBorder="1" applyAlignment="1">
      <alignment horizontal="center" vertical="center" wrapText="1"/>
    </xf>
    <xf numFmtId="14" fontId="6" fillId="7" borderId="1" xfId="0" applyNumberFormat="1" applyFont="1" applyFill="1" applyBorder="1" applyAlignment="1">
      <alignment horizontal="left" vertical="top" wrapText="1"/>
    </xf>
    <xf numFmtId="0" fontId="6" fillId="7" borderId="1" xfId="0" applyFont="1" applyFill="1" applyBorder="1"/>
    <xf numFmtId="3" fontId="6" fillId="7" borderId="1" xfId="0" applyNumberFormat="1" applyFont="1" applyFill="1" applyBorder="1" applyAlignment="1">
      <alignment vertical="center"/>
    </xf>
    <xf numFmtId="14" fontId="6" fillId="7" borderId="1" xfId="0" applyNumberFormat="1" applyFont="1" applyFill="1" applyBorder="1" applyAlignment="1">
      <alignment vertical="top"/>
    </xf>
    <xf numFmtId="0" fontId="6" fillId="7" borderId="1" xfId="0" applyFont="1" applyFill="1" applyBorder="1" applyAlignment="1">
      <alignment vertical="top"/>
    </xf>
    <xf numFmtId="0" fontId="6" fillId="4" borderId="1" xfId="0" applyFont="1" applyFill="1" applyBorder="1" applyAlignment="1">
      <alignment horizontal="center" vertical="center" wrapText="1"/>
    </xf>
    <xf numFmtId="1" fontId="6" fillId="4" borderId="1" xfId="0" applyNumberFormat="1" applyFont="1" applyFill="1" applyBorder="1" applyAlignment="1">
      <alignment horizontal="center" vertical="center"/>
    </xf>
    <xf numFmtId="0" fontId="6" fillId="4" borderId="1" xfId="0" applyFont="1" applyFill="1" applyBorder="1" applyAlignment="1">
      <alignment horizontal="center" vertical="center"/>
    </xf>
    <xf numFmtId="0" fontId="76" fillId="4" borderId="1" xfId="0" applyFont="1" applyFill="1" applyBorder="1" applyAlignment="1">
      <alignment horizontal="center" vertical="center" wrapText="1"/>
    </xf>
    <xf numFmtId="0" fontId="6" fillId="4" borderId="1" xfId="0" applyFont="1" applyFill="1" applyBorder="1" applyAlignment="1">
      <alignment horizontal="center" vertical="top"/>
    </xf>
    <xf numFmtId="0" fontId="76" fillId="4" borderId="1" xfId="0" applyFont="1" applyFill="1" applyBorder="1" applyAlignment="1">
      <alignment vertical="center" wrapText="1"/>
    </xf>
    <xf numFmtId="14" fontId="6" fillId="4" borderId="1" xfId="0" applyNumberFormat="1" applyFont="1" applyFill="1" applyBorder="1" applyAlignment="1">
      <alignment horizontal="center" vertical="center"/>
    </xf>
    <xf numFmtId="9" fontId="6" fillId="4" borderId="1" xfId="0" applyNumberFormat="1" applyFont="1" applyFill="1" applyBorder="1" applyAlignment="1">
      <alignment horizontal="center" vertical="center"/>
    </xf>
    <xf numFmtId="9" fontId="6" fillId="4" borderId="1" xfId="0" applyNumberFormat="1" applyFont="1" applyFill="1" applyBorder="1" applyAlignment="1">
      <alignment horizontal="center" vertical="center" wrapText="1"/>
    </xf>
    <xf numFmtId="0" fontId="76" fillId="4" borderId="1" xfId="0" applyFont="1" applyFill="1" applyBorder="1" applyAlignment="1">
      <alignment horizontal="left" vertical="center" wrapText="1"/>
    </xf>
    <xf numFmtId="14" fontId="6" fillId="4" borderId="1" xfId="0" applyNumberFormat="1" applyFont="1" applyFill="1" applyBorder="1" applyAlignment="1">
      <alignment horizontal="center" vertical="center" wrapText="1"/>
    </xf>
    <xf numFmtId="14" fontId="6" fillId="4" borderId="1" xfId="0" applyNumberFormat="1" applyFont="1" applyFill="1" applyBorder="1" applyAlignment="1">
      <alignment horizontal="left" vertical="top" wrapText="1"/>
    </xf>
    <xf numFmtId="0" fontId="6" fillId="4" borderId="1" xfId="0" applyFont="1" applyFill="1" applyBorder="1"/>
    <xf numFmtId="3" fontId="6" fillId="4" borderId="1" xfId="0" applyNumberFormat="1" applyFont="1" applyFill="1" applyBorder="1" applyAlignment="1">
      <alignment vertical="center"/>
    </xf>
    <xf numFmtId="0" fontId="76" fillId="5" borderId="1" xfId="0" applyFont="1" applyFill="1" applyBorder="1" applyAlignment="1">
      <alignment horizontal="center" vertical="center" wrapText="1"/>
    </xf>
    <xf numFmtId="0" fontId="6" fillId="5" borderId="1" xfId="0" applyFont="1" applyFill="1" applyBorder="1" applyAlignment="1">
      <alignment horizontal="center" vertical="top"/>
    </xf>
    <xf numFmtId="0" fontId="76" fillId="5" borderId="1" xfId="0" applyFont="1" applyFill="1" applyBorder="1" applyAlignment="1">
      <alignment vertical="center" wrapText="1"/>
    </xf>
    <xf numFmtId="9" fontId="6" fillId="5" borderId="1" xfId="0" applyNumberFormat="1" applyFont="1" applyFill="1" applyBorder="1" applyAlignment="1">
      <alignment horizontal="center" vertical="center"/>
    </xf>
    <xf numFmtId="1" fontId="6" fillId="5" borderId="1" xfId="0" applyNumberFormat="1" applyFont="1" applyFill="1" applyBorder="1" applyAlignment="1">
      <alignment horizontal="center" vertical="center" wrapText="1"/>
    </xf>
    <xf numFmtId="0" fontId="76" fillId="5" borderId="1" xfId="0" applyFont="1" applyFill="1" applyBorder="1" applyAlignment="1">
      <alignment horizontal="left" vertical="center" wrapText="1"/>
    </xf>
    <xf numFmtId="14" fontId="6" fillId="5" borderId="1" xfId="0" applyNumberFormat="1" applyFont="1" applyFill="1" applyBorder="1" applyAlignment="1">
      <alignment horizontal="center" vertical="center" wrapText="1"/>
    </xf>
    <xf numFmtId="14" fontId="6" fillId="5" borderId="1" xfId="0" applyNumberFormat="1" applyFont="1" applyFill="1" applyBorder="1" applyAlignment="1">
      <alignment horizontal="left" vertical="top" wrapText="1"/>
    </xf>
    <xf numFmtId="0" fontId="6" fillId="5" borderId="1" xfId="0" applyFont="1" applyFill="1" applyBorder="1"/>
    <xf numFmtId="3" fontId="6" fillId="5" borderId="1" xfId="0" applyNumberFormat="1" applyFont="1" applyFill="1" applyBorder="1" applyAlignment="1">
      <alignment vertical="top"/>
    </xf>
    <xf numFmtId="9" fontId="6" fillId="5" borderId="1" xfId="0" applyNumberFormat="1" applyFont="1" applyFill="1" applyBorder="1" applyAlignment="1">
      <alignment vertical="center" wrapText="1"/>
    </xf>
    <xf numFmtId="0" fontId="13" fillId="5" borderId="0" xfId="0" applyFont="1" applyFill="1"/>
    <xf numFmtId="0" fontId="6" fillId="5" borderId="1" xfId="0" applyFont="1" applyFill="1" applyBorder="1" applyAlignment="1">
      <alignment vertical="center" wrapText="1"/>
    </xf>
    <xf numFmtId="0" fontId="6" fillId="5" borderId="1" xfId="0" applyFont="1" applyFill="1" applyBorder="1" applyAlignment="1">
      <alignment horizontal="left" vertical="center" wrapText="1"/>
    </xf>
    <xf numFmtId="0" fontId="6" fillId="0" borderId="0" xfId="0" applyFont="1"/>
    <xf numFmtId="0" fontId="6" fillId="0" borderId="0" xfId="0" applyFont="1" applyAlignment="1">
      <alignment horizontal="center" vertical="center"/>
    </xf>
    <xf numFmtId="0" fontId="13" fillId="0" borderId="0" xfId="0" applyFont="1" applyAlignment="1">
      <alignment horizontal="center" vertical="center" wrapText="1"/>
    </xf>
    <xf numFmtId="0" fontId="6" fillId="0" borderId="0" xfId="0" applyFont="1" applyAlignment="1">
      <alignment vertical="center" wrapText="1"/>
    </xf>
    <xf numFmtId="9" fontId="13" fillId="0" borderId="0" xfId="24" applyFont="1" applyAlignment="1">
      <alignment horizontal="center" vertical="center"/>
    </xf>
    <xf numFmtId="0" fontId="6" fillId="0" borderId="0" xfId="0" applyFont="1" applyAlignment="1">
      <alignment horizontal="left" vertical="center" wrapText="1"/>
    </xf>
    <xf numFmtId="14" fontId="6" fillId="0" borderId="0" xfId="0" applyNumberFormat="1" applyFont="1"/>
    <xf numFmtId="3" fontId="6" fillId="0" borderId="0" xfId="0" applyNumberFormat="1" applyFont="1" applyBorder="1"/>
    <xf numFmtId="3" fontId="77" fillId="0" borderId="0" xfId="0" applyNumberFormat="1" applyFont="1" applyFill="1" applyBorder="1" applyAlignment="1"/>
    <xf numFmtId="0" fontId="13" fillId="0" borderId="0" xfId="0" applyFont="1" applyAlignment="1">
      <alignment vertical="center" wrapText="1"/>
    </xf>
    <xf numFmtId="0" fontId="13" fillId="0" borderId="0" xfId="0" applyFont="1" applyAlignment="1">
      <alignment horizontal="left" vertical="center" wrapText="1"/>
    </xf>
    <xf numFmtId="14" fontId="13" fillId="0" borderId="0" xfId="0" applyNumberFormat="1" applyFont="1"/>
    <xf numFmtId="3" fontId="13" fillId="0" borderId="0" xfId="0" applyNumberFormat="1" applyFont="1" applyBorder="1" applyAlignment="1">
      <alignment vertical="top"/>
    </xf>
    <xf numFmtId="3" fontId="13" fillId="0" borderId="0" xfId="0" applyNumberFormat="1" applyFont="1" applyBorder="1"/>
    <xf numFmtId="0" fontId="78" fillId="5" borderId="0" xfId="0" applyFont="1" applyFill="1"/>
    <xf numFmtId="169" fontId="14" fillId="0" borderId="1" xfId="16" applyNumberFormat="1" applyFont="1" applyBorder="1" applyAlignment="1">
      <alignment horizontal="center" vertical="center" wrapText="1"/>
    </xf>
    <xf numFmtId="0" fontId="13" fillId="0" borderId="3" xfId="21" applyFont="1" applyBorder="1" applyAlignment="1">
      <alignment horizontal="center" vertical="center" wrapText="1"/>
    </xf>
    <xf numFmtId="169" fontId="13" fillId="0" borderId="1" xfId="16" applyNumberFormat="1" applyFont="1" applyBorder="1" applyAlignment="1">
      <alignment horizontal="center" vertical="center" wrapText="1"/>
    </xf>
    <xf numFmtId="9" fontId="14" fillId="4" borderId="1" xfId="25" applyFont="1" applyFill="1" applyBorder="1" applyAlignment="1">
      <alignment horizontal="center" vertical="center" wrapText="1"/>
    </xf>
    <xf numFmtId="0" fontId="34" fillId="5" borderId="1" xfId="21" applyFont="1" applyFill="1" applyBorder="1" applyAlignment="1">
      <alignment horizontal="center" vertical="center" wrapText="1"/>
    </xf>
    <xf numFmtId="0" fontId="79" fillId="5" borderId="1" xfId="0" applyFont="1" applyFill="1" applyBorder="1" applyAlignment="1">
      <alignment horizontal="center" vertical="center" wrapText="1"/>
    </xf>
    <xf numFmtId="0" fontId="80" fillId="5" borderId="1" xfId="0" applyFont="1" applyFill="1" applyBorder="1" applyAlignment="1">
      <alignment vertical="center" wrapText="1"/>
    </xf>
    <xf numFmtId="0" fontId="34" fillId="5" borderId="4" xfId="21" applyFont="1" applyFill="1" applyBorder="1" applyAlignment="1">
      <alignment horizontal="center" vertical="center" wrapText="1"/>
    </xf>
    <xf numFmtId="14" fontId="34" fillId="5" borderId="5" xfId="21" applyNumberFormat="1" applyFont="1" applyFill="1" applyBorder="1" applyAlignment="1">
      <alignment horizontal="right" vertical="center" wrapText="1"/>
    </xf>
    <xf numFmtId="14" fontId="34" fillId="5" borderId="2" xfId="21" applyNumberFormat="1" applyFont="1" applyFill="1" applyBorder="1" applyAlignment="1">
      <alignment horizontal="right" vertical="center" wrapText="1"/>
    </xf>
    <xf numFmtId="0" fontId="34" fillId="5" borderId="2" xfId="0" applyFont="1" applyFill="1" applyBorder="1" applyAlignment="1">
      <alignment horizontal="right" vertical="center" wrapText="1"/>
    </xf>
    <xf numFmtId="0" fontId="35" fillId="5" borderId="1" xfId="21" applyFont="1" applyFill="1" applyBorder="1" applyAlignment="1">
      <alignment horizontal="center" vertical="center" wrapText="1"/>
    </xf>
    <xf numFmtId="0" fontId="24" fillId="0" borderId="0" xfId="0" applyFont="1" applyFill="1"/>
    <xf numFmtId="0" fontId="34" fillId="5" borderId="3" xfId="21" applyFont="1" applyFill="1" applyBorder="1" applyAlignment="1">
      <alignment horizontal="center" vertical="center" wrapText="1"/>
    </xf>
    <xf numFmtId="14" fontId="34" fillId="5" borderId="6" xfId="21" applyNumberFormat="1" applyFont="1" applyFill="1" applyBorder="1" applyAlignment="1">
      <alignment horizontal="right" vertical="center" wrapText="1"/>
    </xf>
    <xf numFmtId="14" fontId="34" fillId="5" borderId="1" xfId="21" applyNumberFormat="1" applyFont="1" applyFill="1" applyBorder="1" applyAlignment="1">
      <alignment horizontal="right" vertical="center" wrapText="1"/>
    </xf>
    <xf numFmtId="0" fontId="34" fillId="5" borderId="1" xfId="0" applyFont="1" applyFill="1" applyBorder="1" applyAlignment="1">
      <alignment horizontal="right" vertical="center" wrapText="1"/>
    </xf>
    <xf numFmtId="14" fontId="34" fillId="5" borderId="7" xfId="21" applyNumberFormat="1" applyFont="1" applyFill="1" applyBorder="1" applyAlignment="1">
      <alignment horizontal="right" vertical="center" wrapText="1"/>
    </xf>
    <xf numFmtId="0" fontId="34" fillId="5" borderId="2" xfId="21" applyFont="1" applyFill="1" applyBorder="1" applyAlignment="1">
      <alignment horizontal="center" vertical="center" wrapText="1"/>
    </xf>
    <xf numFmtId="0" fontId="79" fillId="5" borderId="2" xfId="0" applyFont="1" applyFill="1" applyBorder="1" applyAlignment="1">
      <alignment horizontal="center" vertical="center" wrapText="1"/>
    </xf>
    <xf numFmtId="14" fontId="34" fillId="5" borderId="2" xfId="0" applyNumberFormat="1" applyFont="1" applyFill="1" applyBorder="1" applyAlignment="1">
      <alignment horizontal="right" vertical="center" wrapText="1"/>
    </xf>
    <xf numFmtId="3" fontId="80" fillId="5" borderId="8" xfId="10" applyNumberFormat="1" applyFont="1" applyFill="1" applyBorder="1" applyAlignment="1">
      <alignment horizontal="center" vertical="center"/>
    </xf>
    <xf numFmtId="3" fontId="34" fillId="5" borderId="1" xfId="0" applyNumberFormat="1" applyFont="1" applyFill="1" applyBorder="1" applyAlignment="1">
      <alignment horizontal="center" vertical="center" wrapText="1"/>
    </xf>
    <xf numFmtId="3" fontId="80" fillId="5" borderId="9" xfId="10" applyNumberFormat="1" applyFont="1" applyFill="1" applyBorder="1" applyAlignment="1">
      <alignment horizontal="center" vertical="center"/>
    </xf>
    <xf numFmtId="3" fontId="34" fillId="5" borderId="2" xfId="0" applyNumberFormat="1" applyFont="1" applyFill="1" applyBorder="1" applyAlignment="1">
      <alignment horizontal="center" vertical="center" wrapText="1"/>
    </xf>
    <xf numFmtId="14" fontId="34" fillId="5" borderId="1" xfId="0" applyNumberFormat="1" applyFont="1" applyFill="1" applyBorder="1" applyAlignment="1">
      <alignment horizontal="right" vertical="center" wrapText="1" shrinkToFit="1"/>
    </xf>
    <xf numFmtId="0" fontId="80" fillId="5" borderId="10" xfId="0" applyFont="1" applyFill="1" applyBorder="1" applyAlignment="1">
      <alignment horizontal="center" vertical="center" wrapText="1"/>
    </xf>
    <xf numFmtId="0" fontId="23" fillId="5" borderId="1" xfId="0" applyFont="1" applyFill="1" applyBorder="1" applyAlignment="1">
      <alignment horizontal="center" vertical="center"/>
    </xf>
    <xf numFmtId="0" fontId="22" fillId="5" borderId="1" xfId="0" applyFont="1" applyFill="1" applyBorder="1" applyAlignment="1">
      <alignment horizontal="center"/>
    </xf>
    <xf numFmtId="0" fontId="80" fillId="5" borderId="6" xfId="0" applyFont="1" applyFill="1" applyBorder="1" applyAlignment="1">
      <alignment horizontal="center" vertical="center" wrapText="1"/>
    </xf>
    <xf numFmtId="3" fontId="80" fillId="5" borderId="11" xfId="10" applyNumberFormat="1" applyFont="1" applyFill="1" applyBorder="1" applyAlignment="1">
      <alignment horizontal="center" vertical="center"/>
    </xf>
    <xf numFmtId="3" fontId="34" fillId="5" borderId="12" xfId="0" applyNumberFormat="1" applyFont="1" applyFill="1" applyBorder="1" applyAlignment="1">
      <alignment horizontal="center" vertical="center" wrapText="1"/>
    </xf>
    <xf numFmtId="3" fontId="34" fillId="5" borderId="7" xfId="0" applyNumberFormat="1" applyFont="1" applyFill="1" applyBorder="1" applyAlignment="1">
      <alignment horizontal="center" vertical="center" wrapText="1"/>
    </xf>
    <xf numFmtId="14" fontId="34" fillId="5" borderId="7" xfId="0" applyNumberFormat="1" applyFont="1" applyFill="1" applyBorder="1" applyAlignment="1">
      <alignment horizontal="right" vertical="center" wrapText="1"/>
    </xf>
    <xf numFmtId="0" fontId="34" fillId="5" borderId="7" xfId="0" applyFont="1" applyFill="1" applyBorder="1" applyAlignment="1">
      <alignment horizontal="right" vertical="center" wrapText="1"/>
    </xf>
    <xf numFmtId="3" fontId="79" fillId="5" borderId="7" xfId="10" applyNumberFormat="1" applyFont="1" applyFill="1" applyBorder="1" applyAlignment="1">
      <alignment horizontal="center" vertical="center" wrapText="1"/>
    </xf>
    <xf numFmtId="3" fontId="80" fillId="5" borderId="1" xfId="10" applyNumberFormat="1" applyFont="1" applyFill="1" applyBorder="1" applyAlignment="1">
      <alignment vertical="center"/>
    </xf>
    <xf numFmtId="14" fontId="34" fillId="5" borderId="1" xfId="0" applyNumberFormat="1" applyFont="1" applyFill="1" applyBorder="1" applyAlignment="1">
      <alignment vertical="center" wrapText="1"/>
    </xf>
    <xf numFmtId="3" fontId="17" fillId="5" borderId="2" xfId="0" applyNumberFormat="1" applyFont="1" applyFill="1" applyBorder="1" applyAlignment="1">
      <alignment horizontal="center" vertical="center" wrapText="1"/>
    </xf>
    <xf numFmtId="14" fontId="22" fillId="5" borderId="2" xfId="0" applyNumberFormat="1" applyFont="1" applyFill="1" applyBorder="1" applyAlignment="1">
      <alignment vertical="center" wrapText="1"/>
    </xf>
    <xf numFmtId="14" fontId="34" fillId="5" borderId="12" xfId="0" applyNumberFormat="1" applyFont="1" applyFill="1" applyBorder="1" applyAlignment="1">
      <alignment horizontal="center" vertical="center" wrapText="1"/>
    </xf>
    <xf numFmtId="3" fontId="80" fillId="5" borderId="7" xfId="10" applyNumberFormat="1" applyFont="1" applyFill="1" applyBorder="1" applyAlignment="1">
      <alignment horizontal="center" vertical="center"/>
    </xf>
    <xf numFmtId="14" fontId="28" fillId="5" borderId="1" xfId="0" applyNumberFormat="1" applyFont="1" applyFill="1" applyBorder="1" applyAlignment="1">
      <alignment vertical="center" wrapText="1"/>
    </xf>
    <xf numFmtId="3" fontId="80" fillId="5" borderId="2" xfId="10" applyNumberFormat="1" applyFont="1" applyFill="1" applyBorder="1" applyAlignment="1">
      <alignment horizontal="right" vertical="center"/>
    </xf>
    <xf numFmtId="0" fontId="22" fillId="0" borderId="1" xfId="0" applyFont="1" applyBorder="1"/>
    <xf numFmtId="14" fontId="34" fillId="5" borderId="1" xfId="0" applyNumberFormat="1" applyFont="1" applyFill="1" applyBorder="1" applyAlignment="1">
      <alignment horizontal="center" vertical="center" wrapText="1"/>
    </xf>
    <xf numFmtId="0" fontId="34" fillId="5" borderId="5" xfId="0" applyFont="1" applyFill="1" applyBorder="1" applyAlignment="1">
      <alignment horizontal="center" vertical="center" wrapText="1"/>
    </xf>
    <xf numFmtId="0" fontId="22" fillId="5" borderId="5" xfId="0" applyFont="1" applyFill="1" applyBorder="1" applyAlignment="1">
      <alignment horizontal="center" vertical="center" wrapText="1"/>
    </xf>
    <xf numFmtId="3" fontId="79" fillId="5" borderId="2" xfId="10" applyNumberFormat="1" applyFont="1" applyFill="1" applyBorder="1" applyAlignment="1">
      <alignment horizontal="right" vertical="center"/>
    </xf>
    <xf numFmtId="0" fontId="34" fillId="5" borderId="6" xfId="0" applyFont="1" applyFill="1" applyBorder="1" applyAlignment="1">
      <alignment horizontal="center" vertical="center" wrapText="1"/>
    </xf>
    <xf numFmtId="0" fontId="22" fillId="5" borderId="6" xfId="0" applyFont="1" applyFill="1" applyBorder="1" applyAlignment="1">
      <alignment horizontal="center" vertical="center" wrapText="1"/>
    </xf>
    <xf numFmtId="168" fontId="80" fillId="5" borderId="1" xfId="10" applyNumberFormat="1" applyFont="1" applyFill="1" applyBorder="1" applyAlignment="1">
      <alignment horizontal="center" vertical="center"/>
    </xf>
    <xf numFmtId="0" fontId="34" fillId="5" borderId="1" xfId="0" applyFont="1" applyFill="1" applyBorder="1" applyAlignment="1">
      <alignment horizontal="center" vertical="center" wrapText="1"/>
    </xf>
    <xf numFmtId="168" fontId="79" fillId="5" borderId="1" xfId="10" applyNumberFormat="1" applyFont="1" applyFill="1" applyBorder="1" applyAlignment="1">
      <alignment horizontal="center" vertical="center" wrapText="1"/>
    </xf>
    <xf numFmtId="0" fontId="38" fillId="5" borderId="1" xfId="0" applyFont="1" applyFill="1" applyBorder="1" applyAlignment="1">
      <alignment vertical="top" wrapText="1"/>
    </xf>
    <xf numFmtId="0" fontId="38" fillId="5" borderId="1" xfId="0" applyFont="1" applyFill="1" applyBorder="1" applyAlignment="1">
      <alignment horizontal="center" vertical="center" wrapText="1"/>
    </xf>
    <xf numFmtId="0" fontId="37" fillId="5" borderId="1" xfId="0" applyFont="1" applyFill="1" applyBorder="1" applyAlignment="1">
      <alignment horizontal="center" vertical="center" wrapText="1"/>
    </xf>
    <xf numFmtId="0" fontId="37" fillId="5" borderId="1" xfId="0" applyFont="1" applyFill="1" applyBorder="1" applyAlignment="1">
      <alignment horizontal="right" vertical="center" wrapText="1"/>
    </xf>
    <xf numFmtId="0" fontId="24" fillId="5" borderId="1" xfId="0" applyFont="1" applyFill="1" applyBorder="1"/>
    <xf numFmtId="0" fontId="36" fillId="5" borderId="1" xfId="0" applyFont="1" applyFill="1" applyBorder="1" applyAlignment="1">
      <alignment horizontal="left" vertical="center" wrapText="1"/>
    </xf>
    <xf numFmtId="14" fontId="22" fillId="5" borderId="1" xfId="0" applyNumberFormat="1" applyFont="1" applyFill="1" applyBorder="1" applyAlignment="1">
      <alignment horizontal="right" vertical="center" wrapText="1"/>
    </xf>
    <xf numFmtId="9" fontId="22" fillId="5" borderId="1" xfId="25" applyFont="1" applyFill="1" applyBorder="1" applyAlignment="1">
      <alignment horizontal="right" vertical="center" wrapText="1"/>
    </xf>
    <xf numFmtId="0" fontId="30" fillId="0" borderId="0" xfId="0" applyFont="1"/>
    <xf numFmtId="0" fontId="30" fillId="0" borderId="0" xfId="0" applyFont="1" applyBorder="1" applyAlignment="1"/>
    <xf numFmtId="168" fontId="30" fillId="0" borderId="0" xfId="10" applyNumberFormat="1" applyFont="1"/>
    <xf numFmtId="0" fontId="30" fillId="5" borderId="0" xfId="0" applyFont="1" applyFill="1"/>
    <xf numFmtId="0" fontId="31" fillId="5" borderId="0" xfId="0" applyFont="1" applyFill="1"/>
    <xf numFmtId="0" fontId="28" fillId="5" borderId="0" xfId="0" applyFont="1" applyFill="1" applyAlignment="1">
      <alignment horizontal="center" vertical="center" wrapText="1"/>
    </xf>
    <xf numFmtId="14" fontId="30" fillId="5" borderId="0" xfId="0" applyNumberFormat="1" applyFont="1" applyFill="1"/>
    <xf numFmtId="0" fontId="30" fillId="5" borderId="0" xfId="0" applyFont="1" applyFill="1" applyAlignment="1">
      <alignment horizontal="center" vertical="center"/>
    </xf>
    <xf numFmtId="0" fontId="30" fillId="5" borderId="0" xfId="0" applyFont="1" applyFill="1" applyBorder="1" applyAlignment="1">
      <alignment horizontal="center" vertical="center"/>
    </xf>
    <xf numFmtId="0" fontId="28" fillId="5" borderId="0" xfId="0" applyFont="1" applyFill="1"/>
    <xf numFmtId="0" fontId="24" fillId="5" borderId="0" xfId="0" applyFont="1" applyFill="1" applyAlignment="1">
      <alignment horizontal="center" vertical="center"/>
    </xf>
    <xf numFmtId="164" fontId="30" fillId="5" borderId="1" xfId="25" applyNumberFormat="1" applyFont="1" applyFill="1" applyBorder="1"/>
    <xf numFmtId="168" fontId="30" fillId="0" borderId="0" xfId="0" applyNumberFormat="1" applyFont="1"/>
    <xf numFmtId="168" fontId="28" fillId="5" borderId="0" xfId="0" applyNumberFormat="1" applyFont="1" applyFill="1"/>
    <xf numFmtId="168" fontId="30" fillId="5" borderId="0" xfId="0" applyNumberFormat="1" applyFont="1" applyFill="1"/>
    <xf numFmtId="168" fontId="31" fillId="5" borderId="0" xfId="0" applyNumberFormat="1" applyFont="1" applyFill="1"/>
    <xf numFmtId="0" fontId="30" fillId="5" borderId="0" xfId="0" applyFont="1" applyFill="1" applyBorder="1"/>
    <xf numFmtId="14" fontId="30" fillId="5" borderId="0" xfId="0" applyNumberFormat="1" applyFont="1" applyFill="1" applyBorder="1"/>
    <xf numFmtId="0" fontId="28" fillId="5" borderId="0" xfId="0" applyFont="1" applyFill="1" applyBorder="1"/>
    <xf numFmtId="0" fontId="24" fillId="0" borderId="0" xfId="0" applyFont="1" applyBorder="1"/>
    <xf numFmtId="0" fontId="31" fillId="0" borderId="0" xfId="0" applyFont="1"/>
    <xf numFmtId="0" fontId="30" fillId="0" borderId="0" xfId="0" applyFont="1" applyAlignment="1">
      <alignment horizontal="center" vertical="center"/>
    </xf>
    <xf numFmtId="14" fontId="30" fillId="0" borderId="0" xfId="0" applyNumberFormat="1" applyFont="1"/>
    <xf numFmtId="0" fontId="24" fillId="0" borderId="0" xfId="0" applyFont="1" applyAlignment="1">
      <alignment horizontal="center" vertical="center"/>
    </xf>
    <xf numFmtId="0" fontId="24" fillId="0" borderId="0" xfId="0" applyFont="1" applyAlignment="1">
      <alignment wrapText="1"/>
    </xf>
    <xf numFmtId="14" fontId="24" fillId="0" borderId="1" xfId="0" applyNumberFormat="1" applyFont="1" applyBorder="1" applyAlignment="1">
      <alignment vertical="center" wrapText="1"/>
    </xf>
    <xf numFmtId="0" fontId="24" fillId="0" borderId="2" xfId="0" applyFont="1" applyBorder="1" applyAlignment="1">
      <alignment vertical="center" wrapText="1"/>
    </xf>
    <xf numFmtId="14" fontId="24" fillId="0" borderId="2" xfId="0" applyNumberFormat="1" applyFont="1" applyBorder="1" applyAlignment="1">
      <alignment vertical="center" wrapText="1"/>
    </xf>
    <xf numFmtId="0" fontId="24" fillId="0" borderId="1" xfId="0" applyFont="1" applyFill="1" applyBorder="1" applyAlignment="1">
      <alignment vertical="center" wrapText="1"/>
    </xf>
    <xf numFmtId="14" fontId="24" fillId="0" borderId="1" xfId="0" applyNumberFormat="1" applyFont="1" applyFill="1" applyBorder="1" applyAlignment="1">
      <alignment vertical="center" wrapText="1"/>
    </xf>
    <xf numFmtId="14" fontId="24" fillId="0" borderId="1" xfId="0" applyNumberFormat="1" applyFont="1" applyFill="1" applyBorder="1" applyAlignment="1">
      <alignment horizontal="center" vertical="center" wrapText="1"/>
    </xf>
    <xf numFmtId="14" fontId="24" fillId="0" borderId="2" xfId="0" applyNumberFormat="1" applyFont="1" applyFill="1" applyBorder="1" applyAlignment="1">
      <alignment vertical="center" wrapText="1"/>
    </xf>
    <xf numFmtId="14" fontId="24" fillId="0" borderId="13" xfId="0" applyNumberFormat="1" applyFont="1" applyBorder="1" applyAlignment="1">
      <alignment horizontal="center" vertical="center" wrapText="1"/>
    </xf>
    <xf numFmtId="14" fontId="24" fillId="0" borderId="14" xfId="0" applyNumberFormat="1" applyFont="1" applyBorder="1" applyAlignment="1">
      <alignment horizontal="center" vertical="center" wrapText="1"/>
    </xf>
    <xf numFmtId="14" fontId="24" fillId="0" borderId="5" xfId="0" applyNumberFormat="1" applyFont="1" applyBorder="1" applyAlignment="1">
      <alignment horizontal="center" vertical="center" wrapText="1"/>
    </xf>
    <xf numFmtId="3" fontId="24" fillId="0" borderId="1" xfId="0" applyNumberFormat="1" applyFont="1" applyFill="1" applyBorder="1" applyAlignment="1">
      <alignment horizontal="center" vertical="center" wrapText="1"/>
    </xf>
    <xf numFmtId="0" fontId="24" fillId="0" borderId="0" xfId="0" applyFont="1" applyAlignment="1">
      <alignment horizontal="center" vertical="center" wrapText="1"/>
    </xf>
    <xf numFmtId="14" fontId="24" fillId="0" borderId="15" xfId="0" applyNumberFormat="1" applyFont="1" applyBorder="1" applyAlignment="1">
      <alignment horizontal="center" vertical="center" wrapText="1"/>
    </xf>
    <xf numFmtId="14" fontId="24" fillId="0" borderId="16" xfId="0" applyNumberFormat="1" applyFont="1" applyBorder="1" applyAlignment="1">
      <alignment horizontal="center" vertical="center" wrapText="1"/>
    </xf>
    <xf numFmtId="14" fontId="24" fillId="0" borderId="17" xfId="0" applyNumberFormat="1" applyFont="1" applyBorder="1" applyAlignment="1">
      <alignment horizontal="center" vertical="center" wrapText="1"/>
    </xf>
    <xf numFmtId="14" fontId="24" fillId="0" borderId="18" xfId="0" applyNumberFormat="1" applyFont="1" applyBorder="1" applyAlignment="1">
      <alignment horizontal="center" vertical="center" wrapText="1"/>
    </xf>
    <xf numFmtId="14" fontId="24" fillId="0" borderId="19" xfId="0" applyNumberFormat="1" applyFont="1" applyBorder="1" applyAlignment="1">
      <alignment horizontal="center" vertical="center" wrapText="1"/>
    </xf>
    <xf numFmtId="0" fontId="24" fillId="0" borderId="0" xfId="0" applyFont="1" applyBorder="1" applyAlignment="1">
      <alignment wrapText="1"/>
    </xf>
    <xf numFmtId="0" fontId="24" fillId="0" borderId="0" xfId="0" applyFont="1" applyAlignment="1">
      <alignment horizontal="center" wrapText="1"/>
    </xf>
    <xf numFmtId="14" fontId="24" fillId="0" borderId="0" xfId="0" applyNumberFormat="1" applyFont="1" applyAlignment="1">
      <alignment wrapText="1"/>
    </xf>
    <xf numFmtId="0" fontId="24" fillId="0" borderId="0" xfId="0" applyFont="1" applyBorder="1" applyAlignment="1">
      <alignment horizontal="center" vertical="center" wrapText="1"/>
    </xf>
    <xf numFmtId="9" fontId="24" fillId="0" borderId="0" xfId="24" applyFont="1" applyAlignment="1">
      <alignment wrapText="1"/>
    </xf>
    <xf numFmtId="0" fontId="24" fillId="0" borderId="1" xfId="0" applyNumberFormat="1" applyFont="1" applyBorder="1" applyAlignment="1">
      <alignment horizontal="center" vertical="center" wrapText="1"/>
    </xf>
    <xf numFmtId="0" fontId="24" fillId="0" borderId="1" xfId="0" applyFont="1" applyBorder="1" applyAlignment="1">
      <alignment horizontal="left" vertical="center" wrapText="1"/>
    </xf>
    <xf numFmtId="14" fontId="24" fillId="0" borderId="1" xfId="0" applyNumberFormat="1" applyFont="1" applyBorder="1" applyAlignment="1">
      <alignment horizontal="center"/>
    </xf>
    <xf numFmtId="0" fontId="24" fillId="0" borderId="0" xfId="0" applyFont="1" applyAlignment="1">
      <alignment vertical="center"/>
    </xf>
    <xf numFmtId="9" fontId="13" fillId="0" borderId="0" xfId="25" applyFont="1" applyAlignment="1">
      <alignment horizontal="center" vertical="center"/>
    </xf>
    <xf numFmtId="9" fontId="24" fillId="0" borderId="0" xfId="25" applyFont="1" applyAlignment="1">
      <alignment horizontal="center" vertical="center"/>
    </xf>
    <xf numFmtId="0" fontId="84" fillId="0" borderId="1" xfId="0" applyFont="1" applyFill="1" applyBorder="1"/>
    <xf numFmtId="0" fontId="13" fillId="0" borderId="0" xfId="0" applyFont="1" applyFill="1"/>
    <xf numFmtId="0" fontId="84" fillId="0" borderId="2" xfId="0" applyFont="1" applyFill="1" applyBorder="1" applyAlignment="1">
      <alignment vertical="center" wrapText="1"/>
    </xf>
    <xf numFmtId="9" fontId="84" fillId="0" borderId="1" xfId="0" applyNumberFormat="1" applyFont="1" applyFill="1" applyBorder="1" applyAlignment="1">
      <alignment horizontal="center" vertical="center"/>
    </xf>
    <xf numFmtId="0" fontId="84" fillId="0" borderId="1" xfId="0" applyFont="1" applyFill="1" applyBorder="1" applyAlignment="1">
      <alignment horizontal="center" vertical="top" wrapText="1"/>
    </xf>
    <xf numFmtId="169" fontId="84" fillId="0" borderId="1" xfId="16" applyNumberFormat="1" applyFont="1" applyFill="1" applyBorder="1" applyAlignment="1">
      <alignment horizontal="center" vertical="center"/>
    </xf>
    <xf numFmtId="0" fontId="84" fillId="0" borderId="1" xfId="0" applyFont="1" applyBorder="1"/>
    <xf numFmtId="0" fontId="84" fillId="0" borderId="1" xfId="0" applyFont="1" applyBorder="1" applyAlignment="1">
      <alignment horizontal="center" vertical="top" wrapText="1"/>
    </xf>
    <xf numFmtId="169" fontId="84" fillId="0" borderId="1" xfId="16" applyNumberFormat="1" applyFont="1" applyBorder="1"/>
    <xf numFmtId="0" fontId="24" fillId="0" borderId="0" xfId="0" applyFont="1" applyAlignment="1">
      <alignment horizontal="justify" vertical="center"/>
    </xf>
    <xf numFmtId="9" fontId="6" fillId="0" borderId="0" xfId="0" applyNumberFormat="1" applyFont="1"/>
    <xf numFmtId="0" fontId="24" fillId="0" borderId="0" xfId="0" applyFont="1" applyAlignment="1">
      <alignment horizontal="center"/>
    </xf>
    <xf numFmtId="169" fontId="24" fillId="0" borderId="0" xfId="16" applyNumberFormat="1" applyFont="1"/>
    <xf numFmtId="0" fontId="6" fillId="0" borderId="0" xfId="0" applyFont="1" applyFill="1"/>
    <xf numFmtId="0" fontId="6" fillId="0" borderId="0" xfId="0" applyFont="1" applyFill="1" applyAlignment="1">
      <alignment horizontal="center" vertical="center"/>
    </xf>
    <xf numFmtId="14" fontId="31" fillId="0" borderId="1" xfId="0" applyNumberFormat="1" applyFont="1" applyFill="1" applyBorder="1" applyAlignment="1">
      <alignment horizontal="center" vertical="center" wrapText="1"/>
    </xf>
    <xf numFmtId="0" fontId="31" fillId="0" borderId="1" xfId="0" applyFont="1" applyFill="1" applyBorder="1" applyAlignment="1">
      <alignment horizontal="justify" vertical="center" wrapText="1"/>
    </xf>
    <xf numFmtId="170" fontId="43" fillId="0" borderId="1" xfId="0" applyNumberFormat="1" applyFont="1" applyFill="1" applyBorder="1" applyAlignment="1">
      <alignment horizontal="center" vertical="center" wrapText="1"/>
    </xf>
    <xf numFmtId="0" fontId="31" fillId="0" borderId="1" xfId="0" applyFont="1" applyFill="1" applyBorder="1"/>
    <xf numFmtId="0" fontId="85" fillId="0" borderId="1" xfId="0" applyFont="1" applyFill="1" applyBorder="1" applyAlignment="1">
      <alignment horizontal="justify" vertical="center" wrapText="1"/>
    </xf>
    <xf numFmtId="0" fontId="85" fillId="0" borderId="1" xfId="0" applyFont="1" applyFill="1" applyBorder="1" applyAlignment="1">
      <alignment horizontal="center" vertical="center" wrapText="1"/>
    </xf>
    <xf numFmtId="170" fontId="31" fillId="0" borderId="1" xfId="0" applyNumberFormat="1" applyFont="1" applyFill="1" applyBorder="1" applyAlignment="1">
      <alignment horizontal="center" vertical="center" wrapText="1"/>
    </xf>
    <xf numFmtId="0" fontId="86" fillId="0" borderId="0" xfId="0" applyFont="1" applyAlignment="1">
      <alignment horizontal="center" vertical="center" wrapText="1"/>
    </xf>
    <xf numFmtId="9" fontId="24" fillId="8" borderId="1" xfId="25" applyFont="1" applyFill="1" applyBorder="1" applyAlignment="1">
      <alignment horizontal="center" vertical="center"/>
    </xf>
    <xf numFmtId="0" fontId="86" fillId="0" borderId="0" xfId="0" applyFont="1" applyAlignment="1">
      <alignment horizontal="justify"/>
    </xf>
    <xf numFmtId="0" fontId="86" fillId="0" borderId="0" xfId="0" applyFont="1"/>
    <xf numFmtId="170" fontId="47" fillId="0" borderId="0" xfId="0" applyNumberFormat="1" applyFont="1"/>
    <xf numFmtId="0" fontId="86" fillId="0" borderId="0" xfId="0" applyFont="1" applyBorder="1"/>
    <xf numFmtId="170" fontId="24" fillId="0" borderId="0" xfId="0" applyNumberFormat="1" applyFont="1"/>
    <xf numFmtId="0" fontId="87" fillId="0" borderId="0" xfId="0" applyFont="1" applyBorder="1"/>
    <xf numFmtId="0" fontId="8" fillId="0" borderId="0" xfId="0" applyFont="1"/>
    <xf numFmtId="0" fontId="8" fillId="0" borderId="0" xfId="0" applyFont="1" applyAlignment="1">
      <alignment horizontal="center" vertical="center"/>
    </xf>
    <xf numFmtId="0" fontId="8" fillId="0" borderId="0" xfId="0" applyFont="1" applyAlignment="1">
      <alignment vertical="center"/>
    </xf>
    <xf numFmtId="0" fontId="79" fillId="0" borderId="12" xfId="0" applyFont="1" applyFill="1" applyBorder="1" applyAlignment="1">
      <alignment horizontal="left" vertical="center" wrapText="1"/>
    </xf>
    <xf numFmtId="171" fontId="79" fillId="0" borderId="12" xfId="0" applyNumberFormat="1" applyFont="1" applyFill="1" applyBorder="1" applyAlignment="1">
      <alignment horizontal="center" vertical="center" wrapText="1"/>
    </xf>
    <xf numFmtId="0" fontId="79" fillId="0" borderId="1" xfId="0" applyFont="1" applyFill="1" applyBorder="1" applyAlignment="1">
      <alignment horizontal="left" vertical="center" wrapText="1"/>
    </xf>
    <xf numFmtId="171" fontId="79" fillId="0" borderId="1" xfId="0" applyNumberFormat="1" applyFont="1" applyFill="1" applyBorder="1" applyAlignment="1">
      <alignment horizontal="center" vertical="center" wrapText="1"/>
    </xf>
    <xf numFmtId="0" fontId="79" fillId="0" borderId="17" xfId="0" applyFont="1" applyFill="1" applyBorder="1" applyAlignment="1">
      <alignment horizontal="left" vertical="center" wrapText="1"/>
    </xf>
    <xf numFmtId="0" fontId="8" fillId="0" borderId="0" xfId="0" applyFont="1" applyAlignment="1">
      <alignment horizontal="center" vertical="center" wrapText="1"/>
    </xf>
    <xf numFmtId="9" fontId="8" fillId="0" borderId="0" xfId="25" applyFont="1" applyAlignment="1">
      <alignment horizontal="center" vertical="center"/>
    </xf>
    <xf numFmtId="14" fontId="8" fillId="0" borderId="0" xfId="0" applyNumberFormat="1" applyFont="1"/>
    <xf numFmtId="0" fontId="8" fillId="0" borderId="0" xfId="0" applyFont="1" applyAlignment="1">
      <alignment horizontal="left" vertical="center"/>
    </xf>
    <xf numFmtId="169" fontId="8" fillId="0" borderId="0" xfId="16" applyNumberFormat="1" applyFont="1"/>
    <xf numFmtId="0" fontId="24" fillId="0" borderId="9" xfId="0" applyFont="1" applyFill="1" applyBorder="1" applyAlignment="1">
      <alignment horizontal="center" vertical="center"/>
    </xf>
    <xf numFmtId="0" fontId="36" fillId="0" borderId="1" xfId="0" applyFont="1" applyFill="1" applyBorder="1" applyAlignment="1">
      <alignment vertical="top" wrapText="1"/>
    </xf>
    <xf numFmtId="0" fontId="88" fillId="0" borderId="1" xfId="0" applyFont="1" applyFill="1" applyBorder="1" applyAlignment="1">
      <alignment vertical="center" wrapText="1"/>
    </xf>
    <xf numFmtId="0" fontId="24" fillId="0" borderId="20" xfId="0" applyFont="1" applyFill="1" applyBorder="1" applyAlignment="1">
      <alignment horizontal="center" vertical="center"/>
    </xf>
    <xf numFmtId="0" fontId="88" fillId="0" borderId="1" xfId="0" applyFont="1" applyFill="1" applyBorder="1" applyAlignment="1">
      <alignment horizontal="center" vertical="top" wrapText="1"/>
    </xf>
    <xf numFmtId="171" fontId="48" fillId="0" borderId="2" xfId="0" applyNumberFormat="1" applyFont="1" applyBorder="1" applyAlignment="1" applyProtection="1">
      <alignment horizontal="center" vertical="center"/>
      <protection locked="0"/>
    </xf>
    <xf numFmtId="0" fontId="24" fillId="0" borderId="11" xfId="0" applyFont="1" applyFill="1" applyBorder="1" applyAlignment="1">
      <alignment horizontal="center" vertical="center"/>
    </xf>
    <xf numFmtId="14" fontId="24" fillId="0" borderId="9" xfId="0" applyNumberFormat="1" applyFont="1" applyFill="1" applyBorder="1" applyAlignment="1">
      <alignment horizontal="center" vertical="center" wrapText="1"/>
    </xf>
    <xf numFmtId="9" fontId="48" fillId="0" borderId="1" xfId="0" applyNumberFormat="1" applyFont="1" applyFill="1" applyBorder="1" applyAlignment="1" applyProtection="1">
      <alignment horizontal="center" vertical="center" wrapText="1"/>
      <protection locked="0"/>
    </xf>
    <xf numFmtId="49" fontId="24" fillId="0" borderId="1" xfId="0" applyNumberFormat="1" applyFont="1" applyFill="1" applyBorder="1" applyAlignment="1">
      <alignment vertical="top" wrapText="1"/>
    </xf>
    <xf numFmtId="0" fontId="88" fillId="0" borderId="1" xfId="0" applyFont="1" applyFill="1" applyBorder="1" applyAlignment="1">
      <alignment horizontal="center" vertical="center" wrapText="1"/>
    </xf>
    <xf numFmtId="9" fontId="48" fillId="0" borderId="1" xfId="0" applyNumberFormat="1" applyFont="1" applyFill="1" applyBorder="1" applyAlignment="1" applyProtection="1">
      <alignment horizontal="center" vertical="center"/>
      <protection locked="0"/>
    </xf>
    <xf numFmtId="0" fontId="89" fillId="0" borderId="1" xfId="0" applyFont="1" applyFill="1" applyBorder="1" applyAlignment="1">
      <alignment horizontal="center" vertical="top" wrapText="1"/>
    </xf>
    <xf numFmtId="0" fontId="24" fillId="0" borderId="6" xfId="0" applyFont="1" applyFill="1" applyBorder="1" applyAlignment="1">
      <alignment horizontal="center" vertical="center"/>
    </xf>
    <xf numFmtId="0" fontId="24" fillId="0" borderId="1" xfId="0" applyFont="1" applyFill="1" applyBorder="1" applyAlignment="1">
      <alignment vertical="top" wrapText="1"/>
    </xf>
    <xf numFmtId="49" fontId="24" fillId="0" borderId="7" xfId="0" applyNumberFormat="1" applyFont="1" applyFill="1" applyBorder="1" applyAlignment="1">
      <alignment vertical="top" wrapText="1"/>
    </xf>
    <xf numFmtId="0" fontId="24" fillId="0" borderId="0" xfId="0" applyFont="1" applyAlignment="1">
      <alignment horizontal="left"/>
    </xf>
    <xf numFmtId="0" fontId="24" fillId="0" borderId="0" xfId="0" applyFont="1" applyBorder="1" applyAlignment="1">
      <alignment vertical="center"/>
    </xf>
    <xf numFmtId="8" fontId="24" fillId="0" borderId="0" xfId="0" applyNumberFormat="1" applyFont="1" applyBorder="1"/>
    <xf numFmtId="44" fontId="24" fillId="0" borderId="0" xfId="0" applyNumberFormat="1" applyFont="1"/>
    <xf numFmtId="0" fontId="78" fillId="0" borderId="1" xfId="0" applyFont="1" applyFill="1" applyBorder="1" applyAlignment="1">
      <alignment vertical="center" wrapText="1"/>
    </xf>
    <xf numFmtId="9" fontId="5" fillId="0" borderId="1" xfId="25" applyFont="1" applyFill="1" applyBorder="1" applyAlignment="1">
      <alignment horizontal="center" vertical="center" wrapText="1"/>
    </xf>
    <xf numFmtId="0" fontId="78" fillId="0" borderId="1" xfId="0" applyFont="1" applyFill="1" applyBorder="1" applyAlignment="1">
      <alignment horizontal="left" vertical="center" wrapText="1"/>
    </xf>
    <xf numFmtId="14" fontId="5" fillId="0" borderId="1" xfId="0" applyNumberFormat="1" applyFont="1" applyFill="1" applyBorder="1" applyAlignment="1">
      <alignment horizontal="left" vertical="center" wrapText="1"/>
    </xf>
    <xf numFmtId="0" fontId="5" fillId="0" borderId="0" xfId="0" applyFont="1" applyFill="1"/>
    <xf numFmtId="9" fontId="5" fillId="9" borderId="1" xfId="25" applyFont="1" applyFill="1" applyBorder="1" applyAlignment="1">
      <alignment vertical="center"/>
    </xf>
    <xf numFmtId="9" fontId="5" fillId="9" borderId="1" xfId="25" applyFont="1" applyFill="1" applyBorder="1" applyAlignment="1">
      <alignment horizontal="center" vertical="center"/>
    </xf>
    <xf numFmtId="0" fontId="5" fillId="0" borderId="1" xfId="0" applyFont="1" applyFill="1" applyBorder="1" applyAlignment="1">
      <alignment horizontal="left" vertical="center"/>
    </xf>
    <xf numFmtId="169" fontId="5" fillId="0" borderId="1" xfId="16" applyNumberFormat="1" applyFont="1" applyFill="1" applyBorder="1" applyAlignment="1">
      <alignment horizontal="center" vertical="center"/>
    </xf>
    <xf numFmtId="9" fontId="5" fillId="0" borderId="1" xfId="0" applyNumberFormat="1" applyFont="1" applyFill="1" applyBorder="1" applyAlignment="1">
      <alignment horizontal="center" vertical="center"/>
    </xf>
    <xf numFmtId="9" fontId="5" fillId="0" borderId="1" xfId="25" applyFont="1" applyFill="1" applyBorder="1" applyAlignment="1">
      <alignment vertical="center"/>
    </xf>
    <xf numFmtId="0" fontId="13" fillId="0" borderId="0" xfId="0" applyFont="1" applyAlignment="1">
      <alignment horizontal="left" vertical="center"/>
    </xf>
    <xf numFmtId="14" fontId="13" fillId="0" borderId="0" xfId="0" applyNumberFormat="1" applyFont="1" applyAlignment="1">
      <alignment horizontal="left" vertical="center"/>
    </xf>
    <xf numFmtId="0" fontId="0" fillId="0" borderId="0" xfId="0" applyAlignment="1">
      <alignment horizontal="center" vertical="center"/>
    </xf>
    <xf numFmtId="37" fontId="51" fillId="0" borderId="1" xfId="21" applyNumberFormat="1" applyFont="1" applyBorder="1" applyAlignment="1">
      <alignment horizontal="center" vertical="center" wrapText="1"/>
    </xf>
    <xf numFmtId="37" fontId="36" fillId="0" borderId="1" xfId="21" applyNumberFormat="1" applyFont="1" applyBorder="1" applyAlignment="1">
      <alignment horizontal="center" vertical="center" wrapText="1"/>
    </xf>
    <xf numFmtId="9" fontId="36" fillId="0" borderId="1" xfId="0" applyNumberFormat="1" applyFont="1" applyBorder="1" applyAlignment="1">
      <alignment horizontal="center" vertical="center" wrapText="1"/>
    </xf>
    <xf numFmtId="14" fontId="36" fillId="0" borderId="1" xfId="0" applyNumberFormat="1" applyFont="1" applyFill="1" applyBorder="1" applyAlignment="1">
      <alignment horizontal="center" vertical="center" wrapText="1"/>
    </xf>
    <xf numFmtId="0" fontId="0" fillId="0" borderId="1" xfId="0" applyBorder="1" applyAlignment="1">
      <alignment horizontal="center" vertical="center"/>
    </xf>
    <xf numFmtId="0" fontId="0" fillId="0" borderId="4" xfId="0" applyBorder="1" applyAlignment="1">
      <alignment horizontal="center" vertical="center"/>
    </xf>
    <xf numFmtId="0" fontId="0" fillId="0" borderId="0" xfId="0" applyBorder="1" applyAlignment="1">
      <alignment horizontal="center" vertical="center"/>
    </xf>
    <xf numFmtId="37" fontId="0" fillId="0" borderId="0" xfId="0" applyNumberFormat="1" applyAlignment="1">
      <alignment horizontal="center" vertical="center"/>
    </xf>
    <xf numFmtId="0" fontId="90" fillId="0" borderId="0" xfId="0" applyFont="1" applyBorder="1" applyAlignment="1">
      <alignment horizontal="center" vertical="center" wrapText="1"/>
    </xf>
    <xf numFmtId="0" fontId="36" fillId="0" borderId="1" xfId="21" applyFont="1" applyBorder="1" applyAlignment="1">
      <alignment horizontal="center" vertical="center" wrapText="1"/>
    </xf>
    <xf numFmtId="0" fontId="51" fillId="0" borderId="1" xfId="21" applyFont="1" applyBorder="1" applyAlignment="1">
      <alignment horizontal="center" vertical="center" wrapText="1"/>
    </xf>
    <xf numFmtId="0" fontId="36" fillId="0" borderId="1" xfId="0" applyFont="1" applyBorder="1" applyAlignment="1">
      <alignment horizontal="center" vertical="center" wrapText="1"/>
    </xf>
    <xf numFmtId="14" fontId="36" fillId="0" borderId="1" xfId="0" applyNumberFormat="1" applyFont="1" applyBorder="1" applyAlignment="1">
      <alignment horizontal="center" vertical="center" wrapText="1"/>
    </xf>
    <xf numFmtId="0" fontId="14" fillId="0" borderId="1" xfId="21" applyFont="1" applyBorder="1" applyAlignment="1">
      <alignment horizontal="center" vertical="center" wrapText="1"/>
    </xf>
    <xf numFmtId="0" fontId="14" fillId="7" borderId="1" xfId="21" applyFont="1" applyFill="1" applyBorder="1" applyAlignment="1">
      <alignment horizontal="center" vertical="center" wrapText="1"/>
    </xf>
    <xf numFmtId="0" fontId="14" fillId="2" borderId="1" xfId="21" applyFont="1" applyFill="1" applyBorder="1" applyAlignment="1">
      <alignment horizontal="center" vertical="center" wrapText="1"/>
    </xf>
    <xf numFmtId="0" fontId="14" fillId="3" borderId="1" xfId="21" applyFont="1" applyFill="1" applyBorder="1" applyAlignment="1">
      <alignment horizontal="center" vertical="center" wrapText="1"/>
    </xf>
    <xf numFmtId="14" fontId="14" fillId="2" borderId="1" xfId="21" applyNumberFormat="1" applyFont="1" applyFill="1" applyBorder="1" applyAlignment="1">
      <alignment horizontal="center" vertical="center" wrapText="1"/>
    </xf>
    <xf numFmtId="9" fontId="14" fillId="8" borderId="1" xfId="25" applyFont="1" applyFill="1" applyBorder="1" applyAlignment="1">
      <alignment horizontal="center" vertical="center" wrapText="1"/>
    </xf>
    <xf numFmtId="9" fontId="5" fillId="0" borderId="1" xfId="25" applyFont="1" applyFill="1" applyBorder="1" applyAlignment="1">
      <alignment horizontal="center" vertical="center"/>
    </xf>
    <xf numFmtId="0" fontId="78" fillId="0" borderId="1" xfId="0" applyFont="1" applyFill="1" applyBorder="1" applyAlignment="1">
      <alignment horizontal="center" vertical="center" wrapText="1"/>
    </xf>
    <xf numFmtId="14"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vertical="center"/>
    </xf>
    <xf numFmtId="167"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14" fontId="5" fillId="0" borderId="1" xfId="0" applyNumberFormat="1" applyFont="1" applyFill="1" applyBorder="1" applyAlignment="1">
      <alignment horizontal="left" vertical="center"/>
    </xf>
    <xf numFmtId="9" fontId="5" fillId="0" borderId="12" xfId="25" applyFont="1" applyFill="1" applyBorder="1" applyAlignment="1">
      <alignment horizontal="center" vertical="center"/>
    </xf>
    <xf numFmtId="0" fontId="19" fillId="0" borderId="1" xfId="21" applyFont="1" applyBorder="1" applyAlignment="1">
      <alignment horizontal="center" vertical="center" wrapText="1"/>
    </xf>
    <xf numFmtId="0" fontId="15" fillId="2" borderId="1" xfId="21" applyFont="1" applyFill="1" applyBorder="1" applyAlignment="1">
      <alignment horizontal="center" vertical="center" wrapText="1"/>
    </xf>
    <xf numFmtId="14" fontId="15" fillId="2" borderId="1" xfId="21" applyNumberFormat="1" applyFont="1" applyFill="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15" fillId="3" borderId="2" xfId="21" applyFont="1" applyFill="1" applyBorder="1" applyAlignment="1">
      <alignment horizontal="center" vertical="center" wrapText="1"/>
    </xf>
    <xf numFmtId="0" fontId="15" fillId="7" borderId="1" xfId="21" applyFont="1" applyFill="1" applyBorder="1" applyAlignment="1">
      <alignment horizontal="center" vertical="center" wrapText="1"/>
    </xf>
    <xf numFmtId="14" fontId="24" fillId="0" borderId="1" xfId="0" applyNumberFormat="1" applyFont="1" applyBorder="1" applyAlignment="1">
      <alignment horizontal="center" vertical="center"/>
    </xf>
    <xf numFmtId="0" fontId="24" fillId="0" borderId="2" xfId="0" applyFont="1" applyBorder="1" applyAlignment="1">
      <alignment horizontal="center" vertical="center"/>
    </xf>
    <xf numFmtId="0" fontId="24" fillId="0" borderId="7" xfId="0" applyFont="1" applyBorder="1" applyAlignment="1">
      <alignment horizontal="center" vertical="center"/>
    </xf>
    <xf numFmtId="0" fontId="24" fillId="0" borderId="2" xfId="0" applyFont="1" applyBorder="1" applyAlignment="1">
      <alignment horizontal="center" vertical="center" wrapText="1"/>
    </xf>
    <xf numFmtId="14" fontId="24" fillId="0" borderId="2" xfId="0" applyNumberFormat="1" applyFont="1" applyBorder="1" applyAlignment="1">
      <alignment horizontal="center" vertical="center"/>
    </xf>
    <xf numFmtId="0" fontId="15" fillId="0" borderId="1" xfId="21" applyFont="1" applyBorder="1" applyAlignment="1">
      <alignment horizontal="center" vertical="center" wrapText="1"/>
    </xf>
    <xf numFmtId="0" fontId="43" fillId="0" borderId="1" xfId="0" applyFont="1" applyBorder="1" applyAlignment="1">
      <alignment horizontal="center" vertical="center" wrapText="1"/>
    </xf>
    <xf numFmtId="9" fontId="15" fillId="8" borderId="1" xfId="25" applyFont="1" applyFill="1" applyBorder="1" applyAlignment="1">
      <alignment horizontal="center" vertical="center" wrapText="1"/>
    </xf>
    <xf numFmtId="0" fontId="86" fillId="5" borderId="1" xfId="0" applyFont="1" applyFill="1" applyBorder="1" applyAlignment="1">
      <alignment horizontal="justify" vertical="center" wrapText="1"/>
    </xf>
    <xf numFmtId="0" fontId="86" fillId="5" borderId="1" xfId="0" applyFont="1" applyFill="1" applyBorder="1" applyAlignment="1">
      <alignment horizontal="center" vertical="center" wrapText="1"/>
    </xf>
    <xf numFmtId="0" fontId="44" fillId="0" borderId="1" xfId="0" applyFont="1" applyBorder="1" applyAlignment="1">
      <alignment horizontal="center" vertical="center" wrapText="1"/>
    </xf>
    <xf numFmtId="9" fontId="43" fillId="0" borderId="1" xfId="25" applyFont="1" applyBorder="1" applyAlignment="1">
      <alignment horizontal="center" vertical="center" wrapText="1"/>
    </xf>
    <xf numFmtId="9" fontId="43" fillId="0" borderId="1" xfId="25" applyFont="1" applyFill="1" applyBorder="1" applyAlignment="1">
      <alignment horizontal="center" vertical="center" wrapText="1"/>
    </xf>
    <xf numFmtId="0" fontId="43" fillId="0" borderId="1" xfId="0" applyFont="1" applyFill="1" applyBorder="1" applyAlignment="1">
      <alignment horizontal="center" vertical="center" wrapText="1"/>
    </xf>
    <xf numFmtId="14" fontId="31" fillId="0" borderId="1" xfId="0" applyNumberFormat="1" applyFont="1" applyBorder="1" applyAlignment="1">
      <alignment horizontal="center" vertical="center" wrapText="1"/>
    </xf>
    <xf numFmtId="9" fontId="32" fillId="0" borderId="1" xfId="25" applyFont="1" applyBorder="1" applyAlignment="1">
      <alignment horizontal="center" vertical="center" wrapText="1"/>
    </xf>
    <xf numFmtId="9" fontId="32" fillId="4" borderId="1" xfId="25" applyFont="1" applyFill="1" applyBorder="1" applyAlignment="1">
      <alignment horizontal="center" vertical="center" wrapText="1"/>
    </xf>
    <xf numFmtId="0" fontId="86" fillId="0" borderId="1" xfId="0" applyFont="1" applyFill="1" applyBorder="1" applyAlignment="1">
      <alignment horizontal="justify" vertical="center" wrapText="1"/>
    </xf>
    <xf numFmtId="14" fontId="86" fillId="0" borderId="1" xfId="0" applyNumberFormat="1" applyFont="1" applyFill="1" applyBorder="1" applyAlignment="1">
      <alignment horizontal="center" vertical="center" wrapText="1"/>
    </xf>
    <xf numFmtId="9" fontId="24" fillId="0" borderId="1" xfId="0" applyNumberFormat="1" applyFont="1" applyBorder="1" applyAlignment="1">
      <alignment horizontal="center" vertical="center"/>
    </xf>
    <xf numFmtId="0" fontId="23" fillId="5" borderId="2" xfId="21" applyFont="1" applyFill="1" applyBorder="1" applyAlignment="1">
      <alignment horizontal="center" vertical="center" wrapText="1"/>
    </xf>
    <xf numFmtId="0" fontId="23" fillId="5" borderId="12" xfId="21" applyFont="1" applyFill="1" applyBorder="1" applyAlignment="1">
      <alignment horizontal="center" vertical="center" wrapText="1"/>
    </xf>
    <xf numFmtId="9" fontId="22" fillId="5" borderId="1" xfId="21" applyNumberFormat="1" applyFont="1" applyFill="1" applyBorder="1" applyAlignment="1">
      <alignment horizontal="center" vertical="center" wrapText="1"/>
    </xf>
    <xf numFmtId="0" fontId="22" fillId="5" borderId="2" xfId="21" applyFont="1" applyFill="1" applyBorder="1" applyAlignment="1">
      <alignment horizontal="center" vertical="center" wrapText="1"/>
    </xf>
    <xf numFmtId="0" fontId="22" fillId="5" borderId="7" xfId="21" applyFont="1" applyFill="1" applyBorder="1" applyAlignment="1">
      <alignment horizontal="center" vertical="center" wrapText="1"/>
    </xf>
    <xf numFmtId="0" fontId="80" fillId="5" borderId="2"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12" xfId="0" applyFont="1" applyFill="1" applyBorder="1" applyAlignment="1">
      <alignment horizontal="center" vertical="center" wrapText="1"/>
    </xf>
    <xf numFmtId="3" fontId="80" fillId="5" borderId="12" xfId="10" applyNumberFormat="1" applyFont="1" applyFill="1" applyBorder="1" applyAlignment="1">
      <alignment horizontal="center" vertical="center"/>
    </xf>
    <xf numFmtId="0" fontId="80" fillId="5" borderId="1" xfId="0" applyFont="1" applyFill="1" applyBorder="1" applyAlignment="1">
      <alignment horizontal="center" vertical="center" wrapText="1"/>
    </xf>
    <xf numFmtId="0" fontId="79" fillId="5" borderId="12" xfId="0" applyFont="1" applyFill="1" applyBorder="1" applyAlignment="1">
      <alignment horizontal="center" vertical="center" wrapText="1"/>
    </xf>
    <xf numFmtId="3" fontId="79" fillId="5" borderId="2" xfId="10" applyNumberFormat="1" applyFont="1" applyFill="1" applyBorder="1" applyAlignment="1">
      <alignment horizontal="center" vertical="center" wrapText="1"/>
    </xf>
    <xf numFmtId="3" fontId="79" fillId="5" borderId="12" xfId="10" applyNumberFormat="1" applyFont="1" applyFill="1" applyBorder="1" applyAlignment="1">
      <alignment horizontal="center" vertical="center" wrapText="1"/>
    </xf>
    <xf numFmtId="14" fontId="22" fillId="5" borderId="2" xfId="0" applyNumberFormat="1" applyFont="1" applyFill="1" applyBorder="1" applyAlignment="1">
      <alignment horizontal="center" vertical="center" wrapText="1"/>
    </xf>
    <xf numFmtId="14" fontId="22" fillId="5" borderId="12" xfId="0" applyNumberFormat="1" applyFont="1" applyFill="1" applyBorder="1" applyAlignment="1">
      <alignment horizontal="center" vertical="center" wrapText="1"/>
    </xf>
    <xf numFmtId="3" fontId="22" fillId="5" borderId="1" xfId="0" applyNumberFormat="1" applyFont="1" applyFill="1" applyBorder="1" applyAlignment="1">
      <alignment horizontal="center" vertical="center" wrapText="1"/>
    </xf>
    <xf numFmtId="3" fontId="22" fillId="5" borderId="2" xfId="0" applyNumberFormat="1"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7" xfId="0" applyFont="1" applyFill="1" applyBorder="1" applyAlignment="1">
      <alignment horizontal="center" vertical="center" wrapText="1"/>
    </xf>
    <xf numFmtId="0" fontId="22" fillId="5" borderId="2" xfId="0" applyFont="1" applyFill="1" applyBorder="1" applyAlignment="1">
      <alignment horizontal="center" vertical="center"/>
    </xf>
    <xf numFmtId="0" fontId="22" fillId="5" borderId="12" xfId="0" applyFont="1" applyFill="1" applyBorder="1" applyAlignment="1">
      <alignment horizontal="center" vertical="center" wrapText="1"/>
    </xf>
    <xf numFmtId="9" fontId="22" fillId="5" borderId="2" xfId="25" applyFont="1" applyFill="1" applyBorder="1" applyAlignment="1">
      <alignment horizontal="center" vertical="center" wrapText="1"/>
    </xf>
    <xf numFmtId="9" fontId="22" fillId="5" borderId="12" xfId="25" applyFont="1" applyFill="1" applyBorder="1" applyAlignment="1">
      <alignment horizontal="center" vertical="center" wrapText="1"/>
    </xf>
    <xf numFmtId="14" fontId="34" fillId="5" borderId="1" xfId="0" applyNumberFormat="1" applyFont="1" applyFill="1" applyBorder="1" applyAlignment="1">
      <alignment horizontal="right" vertical="center" wrapText="1"/>
    </xf>
    <xf numFmtId="0" fontId="22" fillId="5" borderId="1" xfId="0" applyFont="1" applyFill="1" applyBorder="1" applyAlignment="1">
      <alignment horizontal="center" vertical="center" wrapText="1"/>
    </xf>
    <xf numFmtId="3" fontId="79" fillId="5" borderId="1" xfId="10" applyNumberFormat="1" applyFont="1" applyFill="1" applyBorder="1" applyAlignment="1">
      <alignment horizontal="center" vertical="center" wrapText="1"/>
    </xf>
    <xf numFmtId="3" fontId="36" fillId="5" borderId="1" xfId="0" applyNumberFormat="1" applyFont="1" applyFill="1" applyBorder="1" applyAlignment="1">
      <alignment horizontal="center" vertical="center" wrapText="1"/>
    </xf>
    <xf numFmtId="14" fontId="22" fillId="5" borderId="1" xfId="0" applyNumberFormat="1" applyFont="1" applyFill="1" applyBorder="1" applyAlignment="1">
      <alignment horizontal="center" vertical="center" wrapText="1"/>
    </xf>
    <xf numFmtId="0" fontId="22" fillId="5" borderId="1" xfId="0" applyFont="1" applyFill="1" applyBorder="1" applyAlignment="1">
      <alignment horizontal="center" vertical="center"/>
    </xf>
    <xf numFmtId="3" fontId="80" fillId="5" borderId="1" xfId="10" applyNumberFormat="1" applyFont="1" applyFill="1" applyBorder="1" applyAlignment="1">
      <alignment horizontal="center" vertical="center"/>
    </xf>
    <xf numFmtId="0" fontId="34" fillId="5" borderId="12" xfId="0" applyFont="1" applyFill="1" applyBorder="1" applyAlignment="1">
      <alignment horizontal="center" vertical="center" wrapText="1"/>
    </xf>
    <xf numFmtId="9" fontId="14" fillId="8" borderId="1" xfId="24" applyFont="1" applyFill="1" applyBorder="1" applyAlignment="1">
      <alignment horizontal="center" vertical="center" wrapText="1"/>
    </xf>
    <xf numFmtId="0" fontId="24" fillId="0" borderId="1" xfId="0" applyFont="1" applyFill="1" applyBorder="1" applyAlignment="1">
      <alignment horizontal="center" vertical="center"/>
    </xf>
    <xf numFmtId="0" fontId="24" fillId="0" borderId="2" xfId="0" applyFont="1" applyFill="1" applyBorder="1" applyAlignment="1">
      <alignment horizontal="center" vertical="center"/>
    </xf>
    <xf numFmtId="9" fontId="14" fillId="4" borderId="1" xfId="24" applyFont="1" applyFill="1" applyBorder="1" applyAlignment="1">
      <alignment horizontal="center" vertical="center" wrapText="1"/>
    </xf>
    <xf numFmtId="0" fontId="13" fillId="0" borderId="1" xfId="21" applyFont="1" applyBorder="1" applyAlignment="1">
      <alignment horizontal="center" vertical="center" wrapText="1"/>
    </xf>
    <xf numFmtId="0" fontId="15" fillId="3" borderId="1" xfId="21" applyFont="1" applyFill="1" applyBorder="1" applyAlignment="1">
      <alignment horizontal="center" vertical="center" wrapText="1"/>
    </xf>
    <xf numFmtId="0" fontId="15" fillId="7" borderId="1" xfId="21" applyFont="1" applyFill="1" applyBorder="1" applyAlignment="1">
      <alignment horizontal="center" vertical="center" wrapText="1"/>
    </xf>
    <xf numFmtId="0" fontId="15" fillId="2" borderId="1" xfId="21" applyFont="1" applyFill="1" applyBorder="1" applyAlignment="1">
      <alignment horizontal="center" vertical="center" wrapText="1"/>
    </xf>
    <xf numFmtId="14" fontId="15" fillId="2" borderId="1" xfId="21" applyNumberFormat="1" applyFont="1" applyFill="1" applyBorder="1" applyAlignment="1">
      <alignment horizontal="center" vertical="center" wrapText="1"/>
    </xf>
    <xf numFmtId="0" fontId="6" fillId="5" borderId="1" xfId="0" applyFont="1" applyFill="1" applyBorder="1" applyAlignment="1">
      <alignment horizontal="center" vertical="center" wrapText="1"/>
    </xf>
    <xf numFmtId="1" fontId="6" fillId="5" borderId="1" xfId="0" applyNumberFormat="1" applyFont="1" applyFill="1" applyBorder="1" applyAlignment="1">
      <alignment horizontal="center" vertical="center"/>
    </xf>
    <xf numFmtId="0" fontId="6" fillId="5" borderId="1" xfId="0" applyFont="1" applyFill="1" applyBorder="1" applyAlignment="1">
      <alignment horizontal="center" vertical="center"/>
    </xf>
    <xf numFmtId="9" fontId="6" fillId="5"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9" fontId="6" fillId="0" borderId="1" xfId="0" applyNumberFormat="1" applyFont="1" applyBorder="1" applyAlignment="1">
      <alignment horizontal="center" vertical="center" wrapText="1"/>
    </xf>
    <xf numFmtId="0" fontId="6" fillId="0" borderId="1" xfId="0" applyFont="1" applyBorder="1" applyAlignment="1">
      <alignment vertical="center" wrapText="1"/>
    </xf>
    <xf numFmtId="0" fontId="20" fillId="0" borderId="1" xfId="0" applyFont="1" applyBorder="1" applyAlignment="1">
      <alignment horizontal="center" vertical="center" wrapText="1"/>
    </xf>
    <xf numFmtId="14" fontId="6" fillId="0" borderId="1" xfId="0" applyNumberFormat="1" applyFont="1" applyBorder="1" applyAlignment="1">
      <alignment horizontal="center" vertical="center"/>
    </xf>
    <xf numFmtId="14" fontId="6" fillId="0" borderId="1" xfId="0" applyNumberFormat="1" applyFont="1" applyBorder="1" applyAlignment="1">
      <alignment horizontal="center" vertical="center" wrapText="1"/>
    </xf>
    <xf numFmtId="10" fontId="20" fillId="0" borderId="1" xfId="0" applyNumberFormat="1" applyFont="1" applyBorder="1" applyAlignment="1">
      <alignment horizontal="center" vertical="center" wrapText="1"/>
    </xf>
    <xf numFmtId="0" fontId="6" fillId="0" borderId="1" xfId="0" applyFont="1" applyBorder="1" applyAlignment="1">
      <alignment horizontal="center" vertical="center"/>
    </xf>
    <xf numFmtId="9" fontId="14" fillId="8" borderId="1" xfId="24" applyFont="1" applyFill="1" applyBorder="1" applyAlignment="1">
      <alignment horizontal="center" vertical="center" wrapText="1"/>
    </xf>
    <xf numFmtId="0" fontId="6"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17" fillId="9" borderId="1" xfId="21" applyFont="1" applyFill="1" applyBorder="1" applyAlignment="1">
      <alignment horizontal="center" vertical="center" wrapText="1"/>
    </xf>
    <xf numFmtId="9" fontId="14" fillId="4" borderId="1" xfId="24" applyFont="1" applyFill="1" applyBorder="1" applyAlignment="1">
      <alignment horizontal="center" vertical="center" wrapText="1"/>
    </xf>
    <xf numFmtId="0" fontId="17" fillId="0" borderId="1" xfId="0" applyFont="1" applyFill="1" applyBorder="1" applyAlignment="1">
      <alignment horizontal="center" vertical="center"/>
    </xf>
    <xf numFmtId="0" fontId="17" fillId="0" borderId="1" xfId="0" applyFont="1" applyFill="1" applyBorder="1" applyAlignment="1">
      <alignment horizontal="center" vertical="center" wrapText="1"/>
    </xf>
    <xf numFmtId="0" fontId="75" fillId="0" borderId="1" xfId="0" applyFont="1" applyFill="1" applyBorder="1" applyAlignment="1">
      <alignment horizontal="center" vertical="center"/>
    </xf>
    <xf numFmtId="0" fontId="17" fillId="0" borderId="1" xfId="0" applyFont="1" applyFill="1" applyBorder="1" applyAlignment="1">
      <alignment horizontal="center" vertical="center" textRotation="90" wrapText="1"/>
    </xf>
    <xf numFmtId="1" fontId="5" fillId="0" borderId="1" xfId="0" applyNumberFormat="1" applyFont="1" applyFill="1" applyBorder="1" applyAlignment="1">
      <alignment horizontal="center" vertical="center" textRotation="90" wrapText="1"/>
    </xf>
    <xf numFmtId="166" fontId="19" fillId="0" borderId="1" xfId="0" applyNumberFormat="1" applyFont="1" applyFill="1" applyBorder="1" applyAlignment="1">
      <alignment horizontal="center" vertical="center" textRotation="90" wrapText="1"/>
    </xf>
    <xf numFmtId="37" fontId="91" fillId="0" borderId="1" xfId="0" applyNumberFormat="1" applyFont="1" applyBorder="1" applyAlignment="1">
      <alignment horizontal="center" vertical="center" wrapText="1"/>
    </xf>
    <xf numFmtId="0" fontId="91" fillId="0" borderId="1" xfId="0" applyFont="1" applyBorder="1" applyAlignment="1">
      <alignment horizontal="center" vertical="center" wrapText="1"/>
    </xf>
    <xf numFmtId="0" fontId="5" fillId="0" borderId="1" xfId="0" applyFont="1" applyFill="1" applyBorder="1" applyAlignment="1">
      <alignment horizontal="justify" vertical="center" wrapText="1"/>
    </xf>
    <xf numFmtId="0" fontId="5" fillId="0" borderId="1" xfId="0" applyFont="1" applyFill="1" applyBorder="1" applyAlignment="1">
      <alignment horizontal="justify" vertical="center"/>
    </xf>
    <xf numFmtId="0" fontId="49" fillId="0" borderId="1" xfId="0" applyFont="1" applyFill="1" applyBorder="1" applyAlignment="1">
      <alignment horizontal="left" vertical="center" wrapText="1"/>
    </xf>
    <xf numFmtId="0" fontId="5" fillId="0" borderId="12" xfId="0" applyFont="1" applyFill="1" applyBorder="1" applyAlignment="1">
      <alignment horizontal="justify" vertical="center"/>
    </xf>
    <xf numFmtId="44" fontId="5" fillId="0" borderId="1" xfId="16" applyFont="1" applyFill="1" applyBorder="1" applyAlignment="1">
      <alignment horizontal="center" vertical="center"/>
    </xf>
    <xf numFmtId="171" fontId="78" fillId="0" borderId="1" xfId="0" applyNumberFormat="1" applyFont="1" applyFill="1" applyBorder="1" applyAlignment="1">
      <alignment horizontal="center" vertical="center" wrapText="1"/>
    </xf>
    <xf numFmtId="0" fontId="5" fillId="0" borderId="12" xfId="0" applyFont="1" applyFill="1" applyBorder="1" applyAlignment="1">
      <alignment horizontal="justify" vertical="center" wrapText="1"/>
    </xf>
    <xf numFmtId="0" fontId="50" fillId="0" borderId="1" xfId="6" applyFill="1" applyBorder="1" applyAlignment="1" applyProtection="1">
      <alignment horizontal="justify" vertical="center" wrapText="1"/>
    </xf>
    <xf numFmtId="0" fontId="13" fillId="0" borderId="1" xfId="0" applyFont="1" applyFill="1" applyBorder="1" applyAlignment="1">
      <alignment horizontal="center" vertical="center"/>
    </xf>
    <xf numFmtId="0" fontId="13" fillId="0" borderId="1" xfId="0" applyFont="1" applyFill="1" applyBorder="1" applyAlignment="1">
      <alignment horizontal="left" vertical="center" wrapText="1"/>
    </xf>
    <xf numFmtId="14" fontId="13" fillId="0" borderId="1" xfId="0" applyNumberFormat="1" applyFont="1" applyFill="1" applyBorder="1" applyAlignment="1">
      <alignment horizontal="center" vertical="center"/>
    </xf>
    <xf numFmtId="14" fontId="13" fillId="0" borderId="1" xfId="0" applyNumberFormat="1" applyFont="1" applyFill="1" applyBorder="1" applyAlignment="1">
      <alignment horizontal="left" vertical="center"/>
    </xf>
    <xf numFmtId="0" fontId="13" fillId="0" borderId="1" xfId="0" applyFont="1" applyFill="1" applyBorder="1" applyAlignment="1">
      <alignment vertical="center"/>
    </xf>
    <xf numFmtId="44" fontId="13" fillId="0" borderId="1" xfId="16" applyFont="1" applyFill="1" applyBorder="1" applyAlignment="1">
      <alignment horizontal="center" vertical="center"/>
    </xf>
    <xf numFmtId="0" fontId="79" fillId="0" borderId="1" xfId="0" applyFont="1" applyFill="1" applyBorder="1" applyAlignment="1">
      <alignment wrapText="1"/>
    </xf>
    <xf numFmtId="0" fontId="13" fillId="0" borderId="1" xfId="0" applyFont="1" applyFill="1" applyBorder="1" applyAlignment="1">
      <alignment horizontal="center" vertical="center" wrapText="1"/>
    </xf>
    <xf numFmtId="9" fontId="13" fillId="0" borderId="1" xfId="25" applyFont="1" applyFill="1" applyBorder="1" applyAlignment="1">
      <alignment horizontal="center" vertical="center"/>
    </xf>
    <xf numFmtId="9" fontId="13" fillId="0" borderId="1" xfId="0" applyNumberFormat="1" applyFont="1" applyFill="1" applyBorder="1" applyAlignment="1">
      <alignment horizontal="center" vertical="center"/>
    </xf>
    <xf numFmtId="9" fontId="13" fillId="9" borderId="1" xfId="25" applyFont="1" applyFill="1" applyBorder="1" applyAlignment="1">
      <alignment horizontal="center" vertical="center"/>
    </xf>
    <xf numFmtId="0" fontId="13" fillId="0" borderId="1" xfId="0" applyFont="1" applyFill="1" applyBorder="1" applyAlignment="1">
      <alignment horizontal="justify" vertical="center"/>
    </xf>
    <xf numFmtId="0" fontId="13" fillId="0" borderId="0" xfId="0" applyFont="1" applyFill="1" applyAlignment="1">
      <alignment horizontal="center" vertical="center"/>
    </xf>
    <xf numFmtId="0" fontId="13" fillId="0" borderId="0" xfId="0" applyFont="1" applyFill="1" applyAlignment="1">
      <alignment horizontal="center" vertical="center" wrapText="1"/>
    </xf>
    <xf numFmtId="9" fontId="13" fillId="0" borderId="0" xfId="25" applyFont="1" applyFill="1" applyAlignment="1">
      <alignment horizontal="center" vertical="center"/>
    </xf>
    <xf numFmtId="0" fontId="13" fillId="0" borderId="0" xfId="0" applyFont="1" applyFill="1" applyAlignment="1">
      <alignment horizontal="left" vertical="center"/>
    </xf>
    <xf numFmtId="14" fontId="13" fillId="0" borderId="0" xfId="0" applyNumberFormat="1" applyFont="1" applyFill="1" applyAlignment="1">
      <alignment horizontal="left" vertical="center"/>
    </xf>
    <xf numFmtId="9" fontId="13" fillId="8" borderId="1" xfId="25" applyFont="1" applyFill="1" applyBorder="1" applyAlignment="1">
      <alignment horizontal="center" vertical="center" wrapText="1"/>
    </xf>
    <xf numFmtId="44" fontId="24" fillId="0" borderId="1" xfId="16" applyFont="1" applyFill="1" applyBorder="1" applyAlignment="1">
      <alignment horizontal="center" vertical="center" wrapText="1"/>
    </xf>
    <xf numFmtId="0" fontId="88" fillId="0" borderId="2" xfId="0" applyFont="1" applyFill="1" applyBorder="1" applyAlignment="1">
      <alignment horizontal="center" vertical="center" wrapText="1"/>
    </xf>
    <xf numFmtId="171" fontId="48" fillId="0" borderId="2" xfId="0" applyNumberFormat="1" applyFont="1" applyFill="1" applyBorder="1" applyAlignment="1" applyProtection="1">
      <alignment horizontal="center" vertical="center"/>
      <protection locked="0"/>
    </xf>
    <xf numFmtId="10" fontId="24" fillId="0" borderId="0" xfId="0" applyNumberFormat="1" applyFont="1"/>
    <xf numFmtId="171" fontId="48" fillId="0" borderId="2" xfId="0" applyNumberFormat="1" applyFont="1" applyFill="1" applyBorder="1" applyAlignment="1" applyProtection="1">
      <alignment horizontal="center" vertical="top"/>
      <protection locked="0"/>
    </xf>
    <xf numFmtId="9" fontId="48" fillId="9" borderId="1" xfId="0" applyNumberFormat="1" applyFont="1" applyFill="1" applyBorder="1" applyAlignment="1" applyProtection="1">
      <alignment horizontal="center" vertical="center"/>
      <protection locked="0"/>
    </xf>
    <xf numFmtId="14" fontId="24" fillId="0" borderId="12" xfId="0" applyNumberFormat="1" applyFont="1" applyFill="1" applyBorder="1" applyAlignment="1">
      <alignment vertical="center"/>
    </xf>
    <xf numFmtId="0" fontId="24" fillId="0" borderId="0" xfId="0" applyFont="1" applyFill="1" applyAlignment="1">
      <alignment horizontal="left"/>
    </xf>
    <xf numFmtId="0" fontId="24" fillId="0" borderId="0" xfId="0" applyFont="1" applyFill="1" applyAlignment="1">
      <alignment horizontal="center" vertical="center"/>
    </xf>
    <xf numFmtId="9" fontId="24" fillId="0" borderId="0" xfId="0" applyNumberFormat="1" applyFont="1" applyFill="1"/>
    <xf numFmtId="169" fontId="14" fillId="0" borderId="1" xfId="12" applyNumberFormat="1" applyFont="1" applyBorder="1" applyAlignment="1">
      <alignment horizontal="center" vertical="center" wrapText="1"/>
    </xf>
    <xf numFmtId="0" fontId="13" fillId="5" borderId="1" xfId="21" applyFont="1" applyFill="1" applyBorder="1" applyAlignment="1">
      <alignment horizontal="center" vertical="center" wrapText="1"/>
    </xf>
    <xf numFmtId="0" fontId="22" fillId="0" borderId="1" xfId="21" applyFont="1" applyBorder="1" applyAlignment="1">
      <alignment horizontal="center" vertical="center" wrapText="1"/>
    </xf>
    <xf numFmtId="169" fontId="13" fillId="0" borderId="1" xfId="12" applyNumberFormat="1" applyFont="1" applyBorder="1" applyAlignment="1">
      <alignment horizontal="center" vertical="center" wrapText="1"/>
    </xf>
    <xf numFmtId="9" fontId="23" fillId="5" borderId="1" xfId="24" applyFont="1" applyFill="1" applyBorder="1" applyAlignment="1">
      <alignment horizontal="center" vertical="center" wrapText="1"/>
    </xf>
    <xf numFmtId="0" fontId="34" fillId="5" borderId="8" xfId="21" applyFont="1" applyFill="1" applyBorder="1" applyAlignment="1">
      <alignment horizontal="center" vertical="center" wrapText="1"/>
    </xf>
    <xf numFmtId="0" fontId="80" fillId="5" borderId="1" xfId="0" applyFont="1" applyFill="1" applyBorder="1" applyAlignment="1">
      <alignment horizontal="left" vertical="center" wrapText="1"/>
    </xf>
    <xf numFmtId="0" fontId="34" fillId="5" borderId="9" xfId="21" applyFont="1" applyFill="1" applyBorder="1" applyAlignment="1">
      <alignment horizontal="center" vertical="center" wrapText="1"/>
    </xf>
    <xf numFmtId="0" fontId="22" fillId="5" borderId="1" xfId="0" applyFont="1" applyFill="1" applyBorder="1" applyAlignment="1">
      <alignment horizontal="justify" vertical="center"/>
    </xf>
    <xf numFmtId="0" fontId="80" fillId="5" borderId="1" xfId="0" applyFont="1" applyFill="1" applyBorder="1" applyAlignment="1">
      <alignment horizontal="justify" vertical="center" wrapText="1"/>
    </xf>
    <xf numFmtId="0" fontId="80" fillId="5" borderId="2" xfId="0" applyFont="1" applyFill="1" applyBorder="1" applyAlignment="1">
      <alignment vertical="center" wrapText="1"/>
    </xf>
    <xf numFmtId="0" fontId="22" fillId="5" borderId="2" xfId="21" applyFont="1" applyFill="1" applyBorder="1" applyAlignment="1">
      <alignment vertical="center" wrapText="1"/>
    </xf>
    <xf numFmtId="14" fontId="34" fillId="5" borderId="2" xfId="21" applyNumberFormat="1" applyFont="1" applyFill="1" applyBorder="1" applyAlignment="1">
      <alignment horizontal="center" vertical="center" wrapText="1"/>
    </xf>
    <xf numFmtId="0" fontId="35" fillId="5" borderId="2" xfId="21" applyFont="1" applyFill="1" applyBorder="1" applyAlignment="1">
      <alignment horizontal="center" vertical="center" wrapText="1"/>
    </xf>
    <xf numFmtId="0" fontId="80" fillId="5" borderId="0" xfId="0" applyFont="1" applyFill="1" applyBorder="1" applyAlignment="1">
      <alignment horizontal="justify" vertical="center"/>
    </xf>
    <xf numFmtId="0" fontId="80" fillId="5" borderId="2" xfId="0" applyFont="1" applyFill="1" applyBorder="1" applyAlignment="1">
      <alignment horizontal="left" vertical="center" wrapText="1"/>
    </xf>
    <xf numFmtId="0" fontId="80" fillId="5" borderId="1" xfId="0" applyFont="1" applyFill="1" applyBorder="1" applyAlignment="1">
      <alignment horizontal="justify" vertical="center"/>
    </xf>
    <xf numFmtId="3" fontId="22" fillId="5" borderId="1" xfId="0" applyNumberFormat="1" applyFont="1" applyFill="1" applyBorder="1" applyAlignment="1">
      <alignment horizontal="left" vertical="center" wrapText="1"/>
    </xf>
    <xf numFmtId="3" fontId="22" fillId="5" borderId="2" xfId="0" applyNumberFormat="1" applyFont="1" applyFill="1" applyBorder="1" applyAlignment="1">
      <alignment horizontal="left" vertical="center" wrapText="1"/>
    </xf>
    <xf numFmtId="0" fontId="80" fillId="5" borderId="6" xfId="0" applyFont="1" applyFill="1" applyBorder="1" applyAlignment="1">
      <alignment horizontal="left" vertical="center" wrapText="1"/>
    </xf>
    <xf numFmtId="3" fontId="22" fillId="5" borderId="7" xfId="0" applyNumberFormat="1" applyFont="1" applyFill="1" applyBorder="1" applyAlignment="1">
      <alignment horizontal="center" vertical="center" wrapText="1"/>
    </xf>
    <xf numFmtId="14" fontId="34" fillId="5" borderId="2" xfId="0" applyNumberFormat="1" applyFont="1" applyFill="1" applyBorder="1" applyAlignment="1">
      <alignment horizontal="center" vertical="center" wrapText="1"/>
    </xf>
    <xf numFmtId="0" fontId="22" fillId="5" borderId="1" xfId="0" applyFont="1" applyFill="1" applyBorder="1" applyAlignment="1">
      <alignment horizontal="left" vertical="center" wrapText="1"/>
    </xf>
    <xf numFmtId="0" fontId="92" fillId="5" borderId="0" xfId="0" applyFont="1" applyFill="1" applyBorder="1" applyAlignment="1">
      <alignment horizontal="justify" vertical="center"/>
    </xf>
    <xf numFmtId="0" fontId="80" fillId="5" borderId="12" xfId="0" applyFont="1" applyFill="1" applyBorder="1" applyAlignment="1">
      <alignment horizontal="left" vertical="center" wrapText="1"/>
    </xf>
    <xf numFmtId="3" fontId="80" fillId="5" borderId="12" xfId="0" applyNumberFormat="1" applyFont="1" applyFill="1" applyBorder="1" applyAlignment="1">
      <alignment horizontal="left" vertical="center" wrapText="1"/>
    </xf>
    <xf numFmtId="0" fontId="34" fillId="5" borderId="2" xfId="0" applyFont="1" applyFill="1" applyBorder="1" applyAlignment="1">
      <alignment horizontal="center" vertical="center" wrapText="1"/>
    </xf>
    <xf numFmtId="0" fontId="22" fillId="5" borderId="5" xfId="0" applyFont="1" applyFill="1" applyBorder="1" applyAlignment="1">
      <alignment horizontal="left" vertical="center" wrapText="1"/>
    </xf>
    <xf numFmtId="0" fontId="22" fillId="5" borderId="6" xfId="0" applyFont="1" applyFill="1" applyBorder="1" applyAlignment="1">
      <alignment horizontal="left" vertical="center" wrapText="1"/>
    </xf>
    <xf numFmtId="0" fontId="22" fillId="5" borderId="1" xfId="0" applyFont="1" applyFill="1" applyBorder="1" applyAlignment="1">
      <alignment horizontal="left" vertical="top" wrapText="1"/>
    </xf>
    <xf numFmtId="0" fontId="38" fillId="5" borderId="1" xfId="0" applyFont="1" applyFill="1" applyBorder="1" applyAlignment="1">
      <alignment horizontal="left" vertical="top" wrapText="1"/>
    </xf>
    <xf numFmtId="0" fontId="93" fillId="5" borderId="0" xfId="0" applyFont="1" applyFill="1" applyAlignment="1">
      <alignment vertical="center"/>
    </xf>
    <xf numFmtId="0" fontId="22" fillId="5" borderId="0" xfId="0" applyFont="1" applyFill="1"/>
    <xf numFmtId="43" fontId="24" fillId="5" borderId="0" xfId="7" applyFont="1" applyFill="1" applyAlignment="1">
      <alignment horizontal="center" vertical="center"/>
    </xf>
    <xf numFmtId="0" fontId="22" fillId="5" borderId="0" xfId="0" applyFont="1" applyFill="1" applyBorder="1"/>
    <xf numFmtId="0" fontId="22" fillId="0" borderId="0" xfId="0" applyFont="1"/>
    <xf numFmtId="0" fontId="14" fillId="2" borderId="1" xfId="21" applyFont="1" applyFill="1" applyBorder="1" applyAlignment="1">
      <alignment horizontal="center" vertical="center" wrapText="1"/>
    </xf>
    <xf numFmtId="0" fontId="14" fillId="3" borderId="1" xfId="21" applyFont="1" applyFill="1" applyBorder="1" applyAlignment="1">
      <alignment horizontal="center" vertical="center" wrapText="1"/>
    </xf>
    <xf numFmtId="9" fontId="14" fillId="8" borderId="1" xfId="25" applyFont="1" applyFill="1" applyBorder="1" applyAlignment="1">
      <alignment horizontal="center" vertical="center" wrapText="1"/>
    </xf>
    <xf numFmtId="0" fontId="14" fillId="7" borderId="1" xfId="21" applyFont="1" applyFill="1" applyBorder="1" applyAlignment="1">
      <alignment horizontal="center" vertical="center" wrapText="1"/>
    </xf>
    <xf numFmtId="14" fontId="14" fillId="2" borderId="1" xfId="21" applyNumberFormat="1" applyFont="1" applyFill="1" applyBorder="1" applyAlignment="1">
      <alignment horizontal="center" vertical="center" wrapText="1"/>
    </xf>
    <xf numFmtId="0" fontId="24" fillId="0" borderId="7" xfId="0" applyFont="1" applyBorder="1" applyAlignment="1">
      <alignment horizontal="center" vertical="center" wrapText="1"/>
    </xf>
    <xf numFmtId="9" fontId="14" fillId="4" borderId="1" xfId="25" applyFont="1" applyFill="1" applyBorder="1" applyAlignment="1">
      <alignment horizontal="center" vertical="center" wrapText="1"/>
    </xf>
    <xf numFmtId="0" fontId="24" fillId="0" borderId="1" xfId="0" applyFont="1" applyBorder="1" applyAlignment="1">
      <alignment vertical="center" wrapText="1"/>
    </xf>
    <xf numFmtId="14" fontId="24" fillId="0" borderId="2" xfId="0" applyNumberFormat="1" applyFont="1" applyBorder="1" applyAlignment="1">
      <alignment horizontal="center" vertical="center" wrapText="1"/>
    </xf>
    <xf numFmtId="14" fontId="24" fillId="0" borderId="8"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14" fontId="24" fillId="0" borderId="1" xfId="0" applyNumberFormat="1" applyFont="1" applyBorder="1" applyAlignment="1">
      <alignment horizontal="center" vertical="center" wrapText="1"/>
    </xf>
    <xf numFmtId="0" fontId="41" fillId="0" borderId="1" xfId="0" applyFont="1" applyBorder="1" applyAlignment="1">
      <alignment horizontal="center" vertical="center" wrapText="1"/>
    </xf>
    <xf numFmtId="14" fontId="24" fillId="0" borderId="9" xfId="0" applyNumberFormat="1" applyFont="1" applyBorder="1" applyAlignment="1">
      <alignment horizontal="center" vertical="center" wrapText="1"/>
    </xf>
    <xf numFmtId="0" fontId="17" fillId="0" borderId="1" xfId="0" applyFont="1" applyBorder="1" applyAlignment="1">
      <alignment horizontal="center" vertical="center" wrapText="1"/>
    </xf>
    <xf numFmtId="164" fontId="6" fillId="0" borderId="1" xfId="0" applyNumberFormat="1" applyFont="1" applyBorder="1" applyAlignment="1">
      <alignment horizontal="center" vertical="center" wrapText="1"/>
    </xf>
    <xf numFmtId="1" fontId="6" fillId="7" borderId="1" xfId="0" applyNumberFormat="1" applyFont="1" applyFill="1" applyBorder="1" applyAlignment="1">
      <alignment horizontal="center" vertical="center" wrapText="1"/>
    </xf>
    <xf numFmtId="9" fontId="76" fillId="7" borderId="1" xfId="0" applyNumberFormat="1" applyFont="1" applyFill="1" applyBorder="1" applyAlignment="1">
      <alignment horizontal="center" vertical="center" wrapText="1"/>
    </xf>
    <xf numFmtId="164" fontId="6" fillId="0" borderId="0" xfId="0" applyNumberFormat="1" applyFont="1"/>
    <xf numFmtId="14" fontId="36" fillId="0" borderId="1" xfId="21" applyNumberFormat="1" applyFont="1" applyBorder="1" applyAlignment="1">
      <alignment horizontal="center" vertical="center" wrapText="1"/>
    </xf>
    <xf numFmtId="0" fontId="36" fillId="0" borderId="1" xfId="21" applyFont="1" applyFill="1" applyBorder="1" applyAlignment="1">
      <alignment horizontal="center" vertical="center" wrapText="1"/>
    </xf>
    <xf numFmtId="9" fontId="51" fillId="4" borderId="1" xfId="25" applyFont="1" applyFill="1" applyBorder="1" applyAlignment="1">
      <alignment horizontal="center" vertical="center" wrapText="1"/>
    </xf>
    <xf numFmtId="9" fontId="51" fillId="4" borderId="1" xfId="21" applyNumberFormat="1" applyFont="1" applyFill="1" applyBorder="1" applyAlignment="1">
      <alignment horizontal="center" vertical="center" wrapText="1"/>
    </xf>
    <xf numFmtId="0" fontId="51" fillId="10" borderId="1" xfId="21" applyFont="1" applyFill="1" applyBorder="1" applyAlignment="1">
      <alignment horizontal="center" vertical="center" wrapText="1"/>
    </xf>
    <xf numFmtId="0" fontId="36" fillId="5" borderId="1" xfId="0" applyFont="1" applyFill="1" applyBorder="1" applyAlignment="1">
      <alignment horizontal="justify" vertical="center" wrapText="1"/>
    </xf>
    <xf numFmtId="0" fontId="36" fillId="5" borderId="1" xfId="21" applyFont="1" applyFill="1" applyBorder="1" applyAlignment="1">
      <alignment horizontal="center" vertical="center" wrapText="1"/>
    </xf>
    <xf numFmtId="14" fontId="36" fillId="5" borderId="1" xfId="21" applyNumberFormat="1" applyFont="1" applyFill="1" applyBorder="1" applyAlignment="1">
      <alignment horizontal="center" vertical="center" wrapText="1"/>
    </xf>
    <xf numFmtId="3" fontId="94" fillId="5" borderId="1" xfId="0" applyNumberFormat="1" applyFont="1" applyFill="1" applyBorder="1" applyAlignment="1">
      <alignment horizontal="center" vertical="center" wrapText="1"/>
    </xf>
    <xf numFmtId="0" fontId="36" fillId="5" borderId="1" xfId="0" applyFont="1" applyFill="1" applyBorder="1" applyAlignment="1">
      <alignment horizontal="center" vertical="center"/>
    </xf>
    <xf numFmtId="14" fontId="36" fillId="5" borderId="1" xfId="0" applyNumberFormat="1" applyFont="1" applyFill="1" applyBorder="1" applyAlignment="1">
      <alignment horizontal="center" vertical="center"/>
    </xf>
    <xf numFmtId="0" fontId="51" fillId="5" borderId="1" xfId="0" applyFont="1" applyFill="1" applyBorder="1" applyAlignment="1">
      <alignment horizontal="center" vertical="center"/>
    </xf>
    <xf numFmtId="3" fontId="91" fillId="5" borderId="1" xfId="0" applyNumberFormat="1" applyFont="1" applyFill="1" applyBorder="1" applyAlignment="1">
      <alignment horizontal="center" vertical="center"/>
    </xf>
    <xf numFmtId="0" fontId="90" fillId="5" borderId="1" xfId="21" applyFont="1" applyFill="1" applyBorder="1" applyAlignment="1">
      <alignment horizontal="center" vertical="center" wrapText="1"/>
    </xf>
    <xf numFmtId="0" fontId="51" fillId="0" borderId="1" xfId="0" applyFont="1" applyBorder="1"/>
    <xf numFmtId="0" fontId="36" fillId="0" borderId="1" xfId="0" applyFont="1" applyBorder="1" applyAlignment="1">
      <alignment vertical="center" wrapText="1"/>
    </xf>
    <xf numFmtId="9" fontId="36" fillId="5" borderId="1" xfId="0" applyNumberFormat="1" applyFont="1" applyFill="1" applyBorder="1" applyAlignment="1">
      <alignment vertical="center" wrapText="1"/>
    </xf>
    <xf numFmtId="14" fontId="36" fillId="5" borderId="1" xfId="0" applyNumberFormat="1" applyFont="1" applyFill="1" applyBorder="1" applyAlignment="1">
      <alignment wrapText="1"/>
    </xf>
    <xf numFmtId="14" fontId="36" fillId="5" borderId="1" xfId="0" applyNumberFormat="1" applyFont="1" applyFill="1" applyBorder="1" applyAlignment="1">
      <alignment horizontal="center" vertical="center" wrapText="1"/>
    </xf>
    <xf numFmtId="14" fontId="90" fillId="5" borderId="1" xfId="0" applyNumberFormat="1" applyFont="1" applyFill="1" applyBorder="1" applyAlignment="1">
      <alignment horizontal="center" vertical="center"/>
    </xf>
    <xf numFmtId="0" fontId="90" fillId="5" borderId="1" xfId="0" applyFont="1" applyFill="1" applyBorder="1" applyAlignment="1">
      <alignment horizontal="center" vertical="center" wrapText="1"/>
    </xf>
    <xf numFmtId="0" fontId="95" fillId="5" borderId="1" xfId="0" applyFont="1" applyFill="1" applyBorder="1"/>
    <xf numFmtId="0" fontId="95" fillId="5" borderId="1" xfId="0" applyFont="1" applyFill="1" applyBorder="1" applyAlignment="1">
      <alignment horizontal="center" vertical="center"/>
    </xf>
    <xf numFmtId="9" fontId="90" fillId="5" borderId="1" xfId="0" applyNumberFormat="1" applyFont="1" applyFill="1" applyBorder="1" applyAlignment="1">
      <alignment horizontal="left" vertical="center" wrapText="1"/>
    </xf>
    <xf numFmtId="9" fontId="90" fillId="5" borderId="1" xfId="0" applyNumberFormat="1" applyFont="1" applyFill="1" applyBorder="1" applyAlignment="1">
      <alignment horizontal="center" vertical="center" wrapText="1"/>
    </xf>
    <xf numFmtId="9" fontId="36" fillId="5" borderId="1" xfId="0" applyNumberFormat="1" applyFont="1" applyFill="1" applyBorder="1" applyAlignment="1">
      <alignment horizontal="left" vertical="center" wrapText="1"/>
    </xf>
    <xf numFmtId="9" fontId="36" fillId="0" borderId="1" xfId="0" applyNumberFormat="1" applyFont="1" applyFill="1" applyBorder="1" applyAlignment="1">
      <alignment horizontal="center" vertical="center" wrapText="1"/>
    </xf>
    <xf numFmtId="0" fontId="90" fillId="5" borderId="1" xfId="0" applyFont="1" applyFill="1" applyBorder="1" applyAlignment="1">
      <alignment horizontal="center" vertical="center"/>
    </xf>
    <xf numFmtId="0" fontId="36" fillId="0" borderId="1" xfId="0" applyFont="1" applyBorder="1"/>
    <xf numFmtId="9" fontId="36" fillId="5" borderId="1" xfId="25" applyFont="1" applyFill="1" applyBorder="1" applyAlignment="1">
      <alignment horizontal="center" vertical="center" wrapText="1"/>
    </xf>
    <xf numFmtId="14" fontId="36" fillId="0" borderId="1" xfId="0" applyNumberFormat="1" applyFont="1" applyBorder="1"/>
    <xf numFmtId="0" fontId="36" fillId="0" borderId="1" xfId="0" applyFont="1" applyFill="1" applyBorder="1"/>
    <xf numFmtId="9" fontId="36" fillId="8" borderId="1" xfId="0" applyNumberFormat="1" applyFont="1" applyFill="1" applyBorder="1"/>
    <xf numFmtId="0" fontId="24" fillId="0" borderId="0" xfId="0" applyFont="1" applyBorder="1" applyAlignment="1">
      <alignment vertical="center" wrapText="1"/>
    </xf>
    <xf numFmtId="0" fontId="31" fillId="0" borderId="0" xfId="0" applyFont="1" applyFill="1"/>
    <xf numFmtId="0" fontId="36" fillId="0" borderId="0" xfId="0" applyFont="1"/>
    <xf numFmtId="0" fontId="17" fillId="8" borderId="0" xfId="0" applyFont="1" applyFill="1" applyAlignment="1">
      <alignment vertical="center"/>
    </xf>
    <xf numFmtId="0" fontId="81" fillId="0" borderId="1" xfId="0" applyFont="1" applyFill="1" applyBorder="1" applyAlignment="1">
      <alignment horizontal="center" vertical="center"/>
    </xf>
    <xf numFmtId="0" fontId="73" fillId="0" borderId="1" xfId="0" applyFont="1" applyFill="1" applyBorder="1" applyAlignment="1">
      <alignment vertical="center"/>
    </xf>
    <xf numFmtId="14" fontId="73" fillId="0" borderId="1" xfId="0" applyNumberFormat="1" applyFont="1" applyFill="1" applyBorder="1" applyAlignment="1">
      <alignment vertical="center"/>
    </xf>
    <xf numFmtId="14" fontId="17" fillId="0" borderId="0" xfId="0" applyNumberFormat="1" applyFont="1" applyFill="1" applyAlignment="1">
      <alignment vertical="center"/>
    </xf>
    <xf numFmtId="0" fontId="18" fillId="0" borderId="0" xfId="0" applyFont="1" applyFill="1" applyAlignment="1">
      <alignment vertical="center"/>
    </xf>
    <xf numFmtId="0" fontId="13" fillId="0" borderId="0" xfId="0" applyFont="1" applyFill="1" applyAlignment="1">
      <alignment horizontal="justify" vertical="center"/>
    </xf>
    <xf numFmtId="9" fontId="14" fillId="8" borderId="1" xfId="25" applyFont="1" applyFill="1" applyBorder="1" applyAlignment="1">
      <alignment horizontal="center" vertical="center" wrapText="1"/>
    </xf>
    <xf numFmtId="0" fontId="14" fillId="7" borderId="1" xfId="21" applyFont="1" applyFill="1" applyBorder="1" applyAlignment="1">
      <alignment horizontal="center" vertical="center" wrapText="1"/>
    </xf>
    <xf numFmtId="0" fontId="14" fillId="2" borderId="1" xfId="21" applyFont="1" applyFill="1" applyBorder="1" applyAlignment="1">
      <alignment horizontal="center" vertical="center" wrapText="1"/>
    </xf>
    <xf numFmtId="14" fontId="14" fillId="2" borderId="1" xfId="21" applyNumberFormat="1" applyFont="1" applyFill="1" applyBorder="1" applyAlignment="1">
      <alignment horizontal="center" vertical="center" wrapText="1"/>
    </xf>
    <xf numFmtId="0" fontId="14" fillId="3" borderId="1" xfId="21" applyFont="1" applyFill="1" applyBorder="1" applyAlignment="1">
      <alignment horizontal="center" vertical="center" wrapText="1"/>
    </xf>
    <xf numFmtId="0" fontId="84" fillId="0" borderId="1" xfId="0" applyFont="1" applyBorder="1" applyAlignment="1">
      <alignment horizontal="justify" vertical="center"/>
    </xf>
    <xf numFmtId="0" fontId="84" fillId="0" borderId="1" xfId="0" applyFont="1" applyBorder="1" applyAlignment="1">
      <alignment horizontal="center" vertical="center"/>
    </xf>
    <xf numFmtId="0" fontId="84" fillId="0" borderId="1" xfId="0" applyFont="1" applyFill="1" applyBorder="1" applyAlignment="1">
      <alignment horizontal="justify" vertical="center" wrapText="1"/>
    </xf>
    <xf numFmtId="9" fontId="84" fillId="0" borderId="1" xfId="0" applyNumberFormat="1" applyFont="1" applyBorder="1" applyAlignment="1">
      <alignment horizontal="center" vertical="center"/>
    </xf>
    <xf numFmtId="14" fontId="84"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84" fillId="0" borderId="1" xfId="0" applyFont="1" applyFill="1" applyBorder="1" applyAlignment="1">
      <alignment horizontal="center" vertical="center" wrapText="1"/>
    </xf>
    <xf numFmtId="14" fontId="84" fillId="0" borderId="2" xfId="0" applyNumberFormat="1" applyFont="1" applyFill="1" applyBorder="1" applyAlignment="1">
      <alignment horizontal="center" vertical="center"/>
    </xf>
    <xf numFmtId="0" fontId="84" fillId="0" borderId="2" xfId="0" applyFont="1" applyFill="1" applyBorder="1" applyAlignment="1">
      <alignment horizontal="center" vertical="center"/>
    </xf>
    <xf numFmtId="0" fontId="84" fillId="0" borderId="7" xfId="0" applyFont="1" applyFill="1" applyBorder="1" applyAlignment="1">
      <alignment horizontal="center" vertical="center"/>
    </xf>
    <xf numFmtId="0" fontId="84" fillId="0" borderId="7" xfId="0" applyFont="1" applyFill="1" applyBorder="1" applyAlignment="1">
      <alignment horizontal="justify" vertical="center" wrapText="1"/>
    </xf>
    <xf numFmtId="0" fontId="84" fillId="0" borderId="7" xfId="0" applyFont="1" applyFill="1" applyBorder="1" applyAlignment="1">
      <alignment horizontal="center" vertical="center" wrapText="1"/>
    </xf>
    <xf numFmtId="1" fontId="84" fillId="0" borderId="7" xfId="0" applyNumberFormat="1" applyFont="1" applyFill="1" applyBorder="1" applyAlignment="1">
      <alignment horizontal="center" vertical="center"/>
    </xf>
    <xf numFmtId="6" fontId="84" fillId="0" borderId="7" xfId="0" applyNumberFormat="1" applyFont="1" applyFill="1" applyBorder="1" applyAlignment="1">
      <alignment horizontal="center" vertical="center"/>
    </xf>
    <xf numFmtId="9" fontId="14" fillId="4" borderId="1" xfId="25" applyFont="1" applyFill="1" applyBorder="1" applyAlignment="1">
      <alignment horizontal="center" vertical="center" wrapText="1"/>
    </xf>
    <xf numFmtId="0" fontId="24" fillId="0" borderId="2" xfId="0" applyFont="1" applyFill="1" applyBorder="1" applyAlignment="1">
      <alignment vertical="center" wrapText="1"/>
    </xf>
    <xf numFmtId="3" fontId="24" fillId="0" borderId="2" xfId="0" applyNumberFormat="1" applyFont="1" applyFill="1" applyBorder="1" applyAlignment="1">
      <alignment horizontal="center" vertical="center" wrapText="1"/>
    </xf>
    <xf numFmtId="0" fontId="24" fillId="0" borderId="7" xfId="0" applyFont="1" applyFill="1" applyBorder="1" applyAlignment="1">
      <alignment vertical="center" wrapText="1"/>
    </xf>
    <xf numFmtId="14" fontId="24" fillId="9" borderId="2" xfId="0" applyNumberFormat="1" applyFont="1" applyFill="1" applyBorder="1" applyAlignment="1">
      <alignment horizontal="center" vertical="center" wrapText="1"/>
    </xf>
    <xf numFmtId="9" fontId="24" fillId="9" borderId="17" xfId="0" applyNumberFormat="1" applyFont="1" applyFill="1" applyBorder="1" applyAlignment="1">
      <alignment horizontal="center" vertical="center" wrapText="1"/>
    </xf>
    <xf numFmtId="9" fontId="96" fillId="0" borderId="17" xfId="0" applyNumberFormat="1" applyFont="1" applyBorder="1" applyAlignment="1">
      <alignment horizontal="center" vertical="center" wrapText="1"/>
    </xf>
    <xf numFmtId="9" fontId="96" fillId="0" borderId="22" xfId="0" applyNumberFormat="1" applyFont="1" applyBorder="1" applyAlignment="1">
      <alignment horizontal="center" vertical="center" wrapText="1"/>
    </xf>
    <xf numFmtId="0" fontId="24" fillId="0" borderId="0" xfId="0" applyFont="1" applyFill="1" applyBorder="1" applyAlignment="1">
      <alignment horizontal="center" vertical="center" wrapText="1"/>
    </xf>
    <xf numFmtId="0" fontId="14" fillId="0" borderId="3" xfId="21" applyFont="1" applyFill="1" applyBorder="1" applyAlignment="1">
      <alignment horizontal="center" vertical="center" wrapText="1"/>
    </xf>
    <xf numFmtId="0" fontId="14" fillId="2" borderId="1" xfId="21" applyFont="1" applyFill="1" applyBorder="1" applyAlignment="1">
      <alignment horizontal="center" vertical="center" wrapText="1"/>
    </xf>
    <xf numFmtId="0" fontId="14" fillId="3" borderId="1" xfId="21" applyFont="1" applyFill="1" applyBorder="1" applyAlignment="1">
      <alignment horizontal="center" vertical="center" wrapText="1"/>
    </xf>
    <xf numFmtId="9" fontId="14" fillId="4" borderId="6" xfId="25" applyFont="1" applyFill="1" applyBorder="1" applyAlignment="1">
      <alignment horizontal="center" vertical="center" wrapText="1"/>
    </xf>
    <xf numFmtId="0" fontId="14" fillId="7" borderId="1" xfId="21" applyFont="1" applyFill="1" applyBorder="1" applyAlignment="1">
      <alignment horizontal="center" vertical="center" wrapText="1"/>
    </xf>
    <xf numFmtId="14" fontId="14" fillId="2" borderId="1" xfId="21" applyNumberFormat="1" applyFont="1" applyFill="1" applyBorder="1" applyAlignment="1">
      <alignment horizontal="center" vertical="center" wrapText="1"/>
    </xf>
    <xf numFmtId="9" fontId="14" fillId="4" borderId="1" xfId="25" applyFont="1" applyFill="1" applyBorder="1" applyAlignment="1">
      <alignment horizontal="center" vertical="center" wrapText="1"/>
    </xf>
    <xf numFmtId="0" fontId="24" fillId="0" borderId="1" xfId="0" applyFont="1" applyBorder="1" applyAlignment="1">
      <alignment horizontal="center"/>
    </xf>
    <xf numFmtId="0" fontId="88" fillId="0" borderId="1" xfId="0" applyFont="1" applyBorder="1" applyAlignment="1">
      <alignment horizontal="justify" vertical="center"/>
    </xf>
    <xf numFmtId="9" fontId="13" fillId="0" borderId="6" xfId="25" applyFont="1" applyFill="1" applyBorder="1" applyAlignment="1">
      <alignment horizontal="center" vertical="center" wrapText="1"/>
    </xf>
    <xf numFmtId="0" fontId="15" fillId="2" borderId="9" xfId="21" applyFont="1" applyFill="1" applyBorder="1" applyAlignment="1">
      <alignment horizontal="center" vertical="center" wrapText="1"/>
    </xf>
    <xf numFmtId="9" fontId="14" fillId="11" borderId="1" xfId="25" applyFont="1" applyFill="1" applyBorder="1" applyAlignment="1">
      <alignment horizontal="center" vertical="center" wrapText="1"/>
    </xf>
    <xf numFmtId="0" fontId="24" fillId="0" borderId="2" xfId="0" applyFont="1" applyBorder="1" applyAlignment="1">
      <alignment horizontal="center"/>
    </xf>
    <xf numFmtId="0" fontId="0" fillId="0" borderId="2" xfId="0" applyBorder="1" applyAlignment="1">
      <alignment horizontal="left" wrapText="1"/>
    </xf>
    <xf numFmtId="14" fontId="24" fillId="0" borderId="2" xfId="0" applyNumberFormat="1" applyFont="1" applyBorder="1" applyAlignment="1">
      <alignment horizontal="center"/>
    </xf>
    <xf numFmtId="0" fontId="24" fillId="0" borderId="1" xfId="0" applyFont="1" applyBorder="1"/>
    <xf numFmtId="14" fontId="24" fillId="0" borderId="1" xfId="0" applyNumberFormat="1" applyFont="1" applyBorder="1"/>
    <xf numFmtId="14" fontId="24" fillId="0" borderId="2" xfId="0" applyNumberFormat="1" applyFont="1" applyBorder="1" applyAlignment="1">
      <alignment horizontal="left"/>
    </xf>
    <xf numFmtId="0" fontId="24" fillId="0" borderId="8" xfId="0" applyFont="1" applyBorder="1" applyAlignment="1">
      <alignment horizontal="center"/>
    </xf>
    <xf numFmtId="0" fontId="24" fillId="0" borderId="1" xfId="0" applyFont="1" applyBorder="1" applyAlignment="1">
      <alignment horizontal="left"/>
    </xf>
    <xf numFmtId="0" fontId="0" fillId="0" borderId="1" xfId="0" applyBorder="1" applyAlignment="1">
      <alignment wrapText="1"/>
    </xf>
    <xf numFmtId="0" fontId="24" fillId="0" borderId="12" xfId="0" applyFont="1" applyBorder="1"/>
    <xf numFmtId="0" fontId="56" fillId="8" borderId="1" xfId="0" applyFont="1" applyFill="1" applyBorder="1" applyAlignment="1">
      <alignment horizontal="center" vertical="center" wrapText="1"/>
    </xf>
    <xf numFmtId="9" fontId="56" fillId="5" borderId="1" xfId="25" applyFont="1" applyFill="1" applyBorder="1" applyAlignment="1">
      <alignment horizontal="center" vertical="center" wrapText="1"/>
    </xf>
    <xf numFmtId="0" fontId="56" fillId="11" borderId="2" xfId="0" applyFont="1" applyFill="1" applyBorder="1" applyAlignment="1">
      <alignment vertical="center" wrapText="1"/>
    </xf>
    <xf numFmtId="0" fontId="56" fillId="11" borderId="12" xfId="0" applyFont="1" applyFill="1" applyBorder="1" applyAlignment="1">
      <alignment vertical="center" wrapText="1"/>
    </xf>
    <xf numFmtId="0" fontId="56" fillId="11" borderId="7" xfId="0" applyFont="1" applyFill="1" applyBorder="1" applyAlignment="1">
      <alignment horizontal="center" vertical="center" wrapText="1"/>
    </xf>
    <xf numFmtId="0" fontId="56" fillId="11" borderId="7" xfId="0" applyFont="1" applyFill="1" applyBorder="1" applyAlignment="1">
      <alignment vertical="center" wrapText="1"/>
    </xf>
    <xf numFmtId="0" fontId="56" fillId="11" borderId="12" xfId="0" applyFont="1" applyFill="1" applyBorder="1" applyAlignment="1">
      <alignment horizontal="center" vertical="center" wrapText="1"/>
    </xf>
    <xf numFmtId="14" fontId="56" fillId="0" borderId="2" xfId="0" applyNumberFormat="1" applyFont="1" applyFill="1" applyBorder="1" applyAlignment="1">
      <alignment horizontal="center" vertical="center" wrapText="1"/>
    </xf>
    <xf numFmtId="14" fontId="56" fillId="11" borderId="2" xfId="0" applyNumberFormat="1" applyFont="1" applyFill="1" applyBorder="1" applyAlignment="1">
      <alignment horizontal="center" vertical="center" wrapText="1"/>
    </xf>
    <xf numFmtId="0" fontId="56" fillId="5" borderId="1" xfId="0" applyFont="1" applyFill="1" applyBorder="1" applyAlignment="1">
      <alignment horizontal="center" vertical="center" wrapText="1"/>
    </xf>
    <xf numFmtId="14" fontId="56" fillId="5" borderId="1" xfId="0" applyNumberFormat="1" applyFont="1" applyFill="1" applyBorder="1" applyAlignment="1">
      <alignment horizontal="center" vertical="center" wrapText="1"/>
    </xf>
    <xf numFmtId="14" fontId="56" fillId="0" borderId="7" xfId="0" applyNumberFormat="1" applyFont="1" applyFill="1" applyBorder="1" applyAlignment="1">
      <alignment horizontal="center" vertical="center" wrapText="1"/>
    </xf>
    <xf numFmtId="14" fontId="56" fillId="11" borderId="7" xfId="0" applyNumberFormat="1" applyFont="1" applyFill="1" applyBorder="1" applyAlignment="1">
      <alignment horizontal="center" vertical="center" wrapText="1"/>
    </xf>
    <xf numFmtId="14" fontId="59" fillId="11" borderId="7" xfId="0" applyNumberFormat="1" applyFont="1" applyFill="1" applyBorder="1" applyAlignment="1">
      <alignment horizontal="center" vertical="center" wrapText="1"/>
    </xf>
    <xf numFmtId="14" fontId="56" fillId="0" borderId="12" xfId="0" applyNumberFormat="1" applyFont="1" applyFill="1" applyBorder="1" applyAlignment="1">
      <alignment horizontal="center" vertical="center" wrapText="1"/>
    </xf>
    <xf numFmtId="14" fontId="56" fillId="11" borderId="12" xfId="0" applyNumberFormat="1" applyFont="1" applyFill="1" applyBorder="1" applyAlignment="1">
      <alignment horizontal="center" vertical="center" wrapText="1"/>
    </xf>
    <xf numFmtId="0" fontId="56" fillId="0" borderId="1" xfId="0" applyFont="1" applyFill="1" applyBorder="1" applyAlignment="1">
      <alignment horizontal="center" vertical="center" wrapText="1"/>
    </xf>
    <xf numFmtId="14" fontId="56" fillId="0" borderId="1" xfId="0" applyNumberFormat="1" applyFont="1" applyFill="1" applyBorder="1" applyAlignment="1">
      <alignment horizontal="center" vertical="center" wrapText="1"/>
    </xf>
    <xf numFmtId="0" fontId="60" fillId="11" borderId="7" xfId="0" applyFont="1" applyFill="1" applyBorder="1" applyAlignment="1">
      <alignment horizontal="center" vertical="center" wrapText="1"/>
    </xf>
    <xf numFmtId="0" fontId="56" fillId="8" borderId="1" xfId="0" applyFont="1" applyFill="1" applyBorder="1" applyAlignment="1">
      <alignment vertical="center" wrapText="1"/>
    </xf>
    <xf numFmtId="0" fontId="28" fillId="0" borderId="0" xfId="0" applyFont="1" applyAlignment="1">
      <alignment horizontal="center"/>
    </xf>
    <xf numFmtId="0" fontId="28" fillId="11" borderId="0" xfId="0" applyFont="1" applyFill="1" applyAlignment="1">
      <alignment horizontal="center"/>
    </xf>
    <xf numFmtId="0" fontId="28" fillId="0" borderId="0" xfId="0" applyFont="1" applyAlignment="1">
      <alignment vertical="center"/>
    </xf>
    <xf numFmtId="14" fontId="28" fillId="0" borderId="0" xfId="0" applyNumberFormat="1" applyFont="1" applyAlignment="1">
      <alignment horizontal="center"/>
    </xf>
    <xf numFmtId="0" fontId="28" fillId="0" borderId="0" xfId="0" applyFont="1" applyAlignment="1">
      <alignment horizontal="left"/>
    </xf>
    <xf numFmtId="0" fontId="24" fillId="11" borderId="0" xfId="0" applyFont="1" applyFill="1" applyAlignment="1">
      <alignment horizontal="center"/>
    </xf>
    <xf numFmtId="14" fontId="24" fillId="0" borderId="0" xfId="0" applyNumberFormat="1" applyFont="1" applyAlignment="1">
      <alignment horizontal="center"/>
    </xf>
    <xf numFmtId="0" fontId="14" fillId="7" borderId="1" xfId="21" applyFont="1" applyFill="1" applyBorder="1" applyAlignment="1">
      <alignment horizontal="center" vertical="center" wrapText="1"/>
    </xf>
    <xf numFmtId="0" fontId="14" fillId="3" borderId="1" xfId="21" applyFont="1" applyFill="1" applyBorder="1" applyAlignment="1">
      <alignment horizontal="center" vertical="center" wrapText="1"/>
    </xf>
    <xf numFmtId="0" fontId="14" fillId="2" borderId="1" xfId="21" applyFont="1" applyFill="1" applyBorder="1" applyAlignment="1">
      <alignment horizontal="center" vertical="center" wrapText="1"/>
    </xf>
    <xf numFmtId="14" fontId="14" fillId="2" borderId="1" xfId="21" applyNumberFormat="1" applyFont="1" applyFill="1" applyBorder="1" applyAlignment="1">
      <alignment horizontal="center" vertical="center" wrapText="1"/>
    </xf>
    <xf numFmtId="9" fontId="14" fillId="4" borderId="1" xfId="25" applyFont="1" applyFill="1" applyBorder="1" applyAlignment="1">
      <alignment horizontal="center" vertical="center" wrapText="1"/>
    </xf>
    <xf numFmtId="0" fontId="19" fillId="0" borderId="1" xfId="21" applyFont="1" applyFill="1" applyBorder="1" applyAlignment="1">
      <alignment horizontal="center" vertical="center" wrapText="1"/>
    </xf>
    <xf numFmtId="9" fontId="5" fillId="0" borderId="2" xfId="0" applyNumberFormat="1" applyFont="1" applyFill="1" applyBorder="1" applyAlignment="1">
      <alignment horizontal="center" vertical="center"/>
    </xf>
    <xf numFmtId="14" fontId="5" fillId="0" borderId="12" xfId="0" applyNumberFormat="1" applyFont="1" applyFill="1" applyBorder="1" applyAlignment="1">
      <alignment horizontal="center" vertical="center"/>
    </xf>
    <xf numFmtId="9" fontId="5" fillId="9" borderId="2" xfId="0" applyNumberFormat="1" applyFont="1" applyFill="1" applyBorder="1" applyAlignment="1">
      <alignment horizontal="center" vertical="center"/>
    </xf>
    <xf numFmtId="14" fontId="5" fillId="0" borderId="1" xfId="0" applyNumberFormat="1" applyFont="1" applyFill="1" applyBorder="1" applyAlignment="1">
      <alignment horizontal="center" vertical="center" wrapText="1"/>
    </xf>
    <xf numFmtId="9" fontId="14" fillId="8" borderId="1" xfId="25"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4" fillId="0" borderId="23"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15" fillId="2" borderId="1" xfId="21" applyFont="1" applyFill="1" applyBorder="1" applyAlignment="1">
      <alignment horizontal="center" vertical="center" wrapText="1"/>
    </xf>
    <xf numFmtId="14" fontId="15" fillId="2" borderId="1" xfId="21" applyNumberFormat="1" applyFont="1" applyFill="1" applyBorder="1" applyAlignment="1">
      <alignment horizontal="center" vertical="center" wrapText="1"/>
    </xf>
    <xf numFmtId="9" fontId="15" fillId="8" borderId="1" xfId="25" applyFont="1" applyFill="1" applyBorder="1" applyAlignment="1">
      <alignment horizontal="center" vertical="center" wrapText="1"/>
    </xf>
    <xf numFmtId="9" fontId="24" fillId="9" borderId="1" xfId="0" applyNumberFormat="1" applyFont="1" applyFill="1" applyBorder="1" applyAlignment="1">
      <alignment horizontal="center" vertical="center" wrapText="1"/>
    </xf>
    <xf numFmtId="166" fontId="24" fillId="0" borderId="1" xfId="0" applyNumberFormat="1" applyFont="1" applyFill="1" applyBorder="1" applyAlignment="1">
      <alignment horizontal="center" vertical="center" wrapText="1"/>
    </xf>
    <xf numFmtId="9" fontId="24" fillId="0" borderId="1" xfId="0" applyNumberFormat="1" applyFont="1" applyBorder="1" applyAlignment="1">
      <alignment horizontal="center" vertical="center" wrapText="1"/>
    </xf>
    <xf numFmtId="3" fontId="22" fillId="5" borderId="1" xfId="0" applyNumberFormat="1"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2" xfId="0" applyFont="1" applyFill="1" applyBorder="1" applyAlignment="1">
      <alignment horizontal="center" vertical="center" wrapText="1"/>
    </xf>
    <xf numFmtId="9" fontId="14" fillId="4" borderId="1" xfId="24" applyFont="1" applyFill="1" applyBorder="1" applyAlignment="1">
      <alignment horizontal="center" vertical="center" wrapText="1"/>
    </xf>
    <xf numFmtId="9" fontId="24" fillId="0" borderId="0" xfId="0" applyNumberFormat="1" applyFont="1" applyAlignment="1">
      <alignment wrapText="1"/>
    </xf>
    <xf numFmtId="9" fontId="28" fillId="0" borderId="0" xfId="0" applyNumberFormat="1" applyFont="1" applyAlignment="1">
      <alignment horizontal="center"/>
    </xf>
    <xf numFmtId="9" fontId="28" fillId="0" borderId="0" xfId="24" applyFont="1" applyAlignment="1">
      <alignment horizontal="center"/>
    </xf>
    <xf numFmtId="9" fontId="28" fillId="11" borderId="0" xfId="24" applyFont="1" applyFill="1" applyAlignment="1">
      <alignment horizontal="center"/>
    </xf>
    <xf numFmtId="9" fontId="13" fillId="0" borderId="0" xfId="24" applyFont="1" applyFill="1" applyAlignment="1">
      <alignment horizontal="center" vertical="center"/>
    </xf>
    <xf numFmtId="9" fontId="24" fillId="0" borderId="0" xfId="24" applyFont="1" applyFill="1"/>
    <xf numFmtId="9" fontId="6" fillId="0" borderId="0" xfId="24" applyFont="1"/>
    <xf numFmtId="0" fontId="8" fillId="0" borderId="2" xfId="0" applyFont="1" applyFill="1" applyBorder="1" applyAlignment="1">
      <alignment horizontal="center" vertical="center" wrapText="1"/>
    </xf>
    <xf numFmtId="14" fontId="8" fillId="0" borderId="2" xfId="0" applyNumberFormat="1" applyFont="1" applyFill="1" applyBorder="1" applyAlignment="1">
      <alignment horizontal="center" vertical="center"/>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0" xfId="0" applyFont="1" applyAlignment="1"/>
    <xf numFmtId="14" fontId="8" fillId="0" borderId="1" xfId="0" applyNumberFormat="1" applyFont="1" applyFill="1" applyBorder="1" applyAlignment="1">
      <alignment horizontal="center" vertical="center"/>
    </xf>
    <xf numFmtId="9" fontId="8" fillId="0" borderId="1" xfId="25" applyFont="1" applyFill="1" applyBorder="1" applyAlignment="1">
      <alignment horizontal="center" vertical="center" wrapText="1"/>
    </xf>
    <xf numFmtId="169" fontId="8" fillId="0" borderId="1" xfId="16" applyNumberFormat="1" applyFont="1" applyFill="1" applyBorder="1" applyAlignment="1">
      <alignment horizontal="center" vertical="center" wrapText="1"/>
    </xf>
    <xf numFmtId="0" fontId="8" fillId="5" borderId="1" xfId="0" applyFont="1" applyFill="1" applyBorder="1" applyAlignment="1">
      <alignment horizontal="center" vertical="center"/>
    </xf>
    <xf numFmtId="0" fontId="8" fillId="5" borderId="1" xfId="0" applyFont="1" applyFill="1" applyBorder="1" applyAlignment="1">
      <alignment horizontal="center" vertical="center" wrapText="1"/>
    </xf>
    <xf numFmtId="14" fontId="8" fillId="5" borderId="1" xfId="0" applyNumberFormat="1" applyFont="1" applyFill="1" applyBorder="1" applyAlignment="1">
      <alignment horizontal="center" vertical="center" wrapText="1"/>
    </xf>
    <xf numFmtId="0" fontId="8" fillId="5" borderId="1" xfId="0" applyFont="1" applyFill="1" applyBorder="1" applyAlignment="1">
      <alignment horizontal="left" vertical="center" wrapText="1"/>
    </xf>
    <xf numFmtId="169" fontId="8" fillId="5" borderId="1" xfId="16" applyNumberFormat="1" applyFont="1" applyFill="1" applyBorder="1" applyAlignment="1">
      <alignment horizontal="center" vertical="center" wrapText="1"/>
    </xf>
    <xf numFmtId="14" fontId="8" fillId="5" borderId="2" xfId="0" applyNumberFormat="1" applyFont="1" applyFill="1" applyBorder="1" applyAlignment="1">
      <alignment horizontal="center" vertical="center" wrapText="1"/>
    </xf>
    <xf numFmtId="0" fontId="8" fillId="5" borderId="0" xfId="0" applyFont="1" applyFill="1" applyAlignment="1">
      <alignment horizontal="center" vertical="center"/>
    </xf>
    <xf numFmtId="168" fontId="8" fillId="0" borderId="1" xfId="16" applyNumberFormat="1" applyFont="1" applyFill="1" applyBorder="1" applyAlignment="1">
      <alignment horizontal="center" vertical="center" wrapText="1"/>
    </xf>
    <xf numFmtId="0" fontId="8" fillId="0" borderId="1" xfId="0" applyFont="1" applyFill="1" applyBorder="1" applyAlignment="1">
      <alignment wrapText="1"/>
    </xf>
    <xf numFmtId="14" fontId="8" fillId="0" borderId="1" xfId="0" applyNumberFormat="1" applyFont="1" applyFill="1" applyBorder="1" applyAlignment="1">
      <alignment horizontal="center"/>
    </xf>
    <xf numFmtId="14" fontId="8" fillId="0" borderId="1" xfId="0" applyNumberFormat="1" applyFont="1" applyFill="1" applyBorder="1"/>
    <xf numFmtId="0" fontId="8" fillId="0" borderId="1" xfId="0" applyFont="1" applyFill="1" applyBorder="1" applyAlignment="1">
      <alignment horizontal="left" vertical="center"/>
    </xf>
    <xf numFmtId="44" fontId="8" fillId="0" borderId="1" xfId="16" applyFont="1" applyFill="1" applyBorder="1"/>
    <xf numFmtId="0" fontId="8" fillId="0" borderId="12" xfId="0" applyFont="1" applyFill="1" applyBorder="1" applyAlignment="1">
      <alignment horizontal="center" vertical="center" wrapText="1"/>
    </xf>
    <xf numFmtId="0" fontId="8" fillId="0" borderId="12" xfId="0" applyFont="1" applyFill="1" applyBorder="1" applyAlignment="1">
      <alignment horizontal="center" vertical="center"/>
    </xf>
    <xf numFmtId="44" fontId="8" fillId="5" borderId="1" xfId="16" applyFont="1" applyFill="1" applyBorder="1"/>
    <xf numFmtId="0" fontId="8" fillId="0" borderId="1" xfId="0" applyFont="1" applyFill="1" applyBorder="1" applyAlignment="1">
      <alignment vertical="center" wrapText="1"/>
    </xf>
    <xf numFmtId="0" fontId="79" fillId="0" borderId="2" xfId="0" applyFont="1" applyFill="1" applyBorder="1" applyAlignment="1">
      <alignment horizontal="left" vertical="center" wrapText="1"/>
    </xf>
    <xf numFmtId="171" fontId="79" fillId="0" borderId="2" xfId="0" applyNumberFormat="1" applyFont="1" applyFill="1" applyBorder="1" applyAlignment="1">
      <alignment horizontal="center" vertical="center" wrapText="1"/>
    </xf>
    <xf numFmtId="0" fontId="8" fillId="0" borderId="1" xfId="0" applyFont="1" applyFill="1" applyBorder="1" applyAlignment="1">
      <alignment horizontal="left" wrapText="1"/>
    </xf>
    <xf numFmtId="0" fontId="8" fillId="5" borderId="1" xfId="0" applyFont="1" applyFill="1" applyBorder="1" applyAlignment="1">
      <alignment wrapText="1"/>
    </xf>
    <xf numFmtId="14" fontId="8" fillId="5" borderId="1" xfId="0" applyNumberFormat="1" applyFont="1" applyFill="1" applyBorder="1"/>
    <xf numFmtId="14" fontId="8" fillId="0" borderId="1" xfId="0" applyNumberFormat="1" applyFont="1" applyFill="1" applyBorder="1" applyAlignment="1">
      <alignment vertical="center"/>
    </xf>
    <xf numFmtId="9" fontId="8" fillId="5" borderId="12" xfId="25" applyFont="1" applyFill="1" applyBorder="1" applyAlignment="1">
      <alignment horizontal="center" vertical="center" wrapText="1"/>
    </xf>
    <xf numFmtId="0" fontId="8" fillId="5" borderId="1" xfId="0" applyFont="1" applyFill="1" applyBorder="1" applyAlignment="1">
      <alignment vertical="center" wrapText="1"/>
    </xf>
    <xf numFmtId="14" fontId="8" fillId="5" borderId="1" xfId="0" applyNumberFormat="1" applyFont="1" applyFill="1" applyBorder="1" applyAlignment="1">
      <alignment vertical="center"/>
    </xf>
    <xf numFmtId="0" fontId="8" fillId="0" borderId="6" xfId="0" applyFont="1" applyFill="1" applyBorder="1" applyAlignment="1">
      <alignment horizontal="left" vertical="center" wrapText="1"/>
    </xf>
    <xf numFmtId="44" fontId="8" fillId="5" borderId="1" xfId="16" applyFont="1" applyFill="1" applyBorder="1" applyAlignment="1">
      <alignment vertical="center"/>
    </xf>
    <xf numFmtId="14" fontId="8" fillId="0" borderId="1" xfId="0" applyNumberFormat="1" applyFont="1" applyFill="1" applyBorder="1" applyAlignment="1">
      <alignment wrapText="1"/>
    </xf>
    <xf numFmtId="0" fontId="8" fillId="0" borderId="1" xfId="0" applyFont="1" applyFill="1" applyBorder="1"/>
    <xf numFmtId="169" fontId="8" fillId="0" borderId="1" xfId="16" applyNumberFormat="1" applyFont="1" applyFill="1" applyBorder="1"/>
    <xf numFmtId="14" fontId="8" fillId="0" borderId="12" xfId="0" applyNumberFormat="1" applyFont="1" applyFill="1" applyBorder="1" applyAlignment="1">
      <alignment wrapText="1"/>
    </xf>
    <xf numFmtId="169" fontId="8" fillId="0" borderId="1" xfId="16" applyNumberFormat="1" applyFont="1" applyFill="1" applyBorder="1" applyAlignment="1">
      <alignment horizontal="center" vertical="center"/>
    </xf>
    <xf numFmtId="0" fontId="98" fillId="0" borderId="0" xfId="0" applyFont="1"/>
    <xf numFmtId="0" fontId="13" fillId="0" borderId="23" xfId="0" applyFont="1" applyBorder="1" applyAlignment="1">
      <alignment horizontal="left" vertical="center" wrapText="1"/>
    </xf>
    <xf numFmtId="0" fontId="14" fillId="0" borderId="1" xfId="21" applyFont="1" applyBorder="1" applyAlignment="1">
      <alignment vertical="center" wrapText="1"/>
    </xf>
    <xf numFmtId="0" fontId="13" fillId="0" borderId="9" xfId="21" applyFont="1" applyBorder="1" applyAlignment="1">
      <alignment vertical="center" wrapText="1"/>
    </xf>
    <xf numFmtId="0" fontId="13" fillId="0" borderId="6" xfId="21" applyFont="1" applyBorder="1" applyAlignment="1">
      <alignment vertical="center" wrapText="1"/>
    </xf>
    <xf numFmtId="9" fontId="14" fillId="0" borderId="1" xfId="24" applyFont="1" applyFill="1" applyBorder="1" applyAlignment="1">
      <alignment horizontal="center" vertical="center" wrapText="1"/>
    </xf>
    <xf numFmtId="0" fontId="19" fillId="0" borderId="2" xfId="21" applyFont="1" applyFill="1" applyBorder="1" applyAlignment="1">
      <alignment horizontal="center" vertical="center" wrapText="1"/>
    </xf>
    <xf numFmtId="43" fontId="5" fillId="0" borderId="24" xfId="7" applyFont="1" applyFill="1" applyBorder="1" applyAlignment="1">
      <alignment vertical="center" wrapText="1"/>
    </xf>
    <xf numFmtId="43" fontId="5" fillId="0" borderId="1" xfId="7" applyFont="1" applyFill="1" applyBorder="1" applyAlignment="1">
      <alignment vertical="center" wrapText="1"/>
    </xf>
    <xf numFmtId="43" fontId="5" fillId="0" borderId="25" xfId="7" applyFont="1" applyFill="1" applyBorder="1" applyAlignment="1">
      <alignment vertical="center" wrapText="1"/>
    </xf>
    <xf numFmtId="0" fontId="24" fillId="0" borderId="1" xfId="0" applyFont="1" applyFill="1" applyBorder="1" applyAlignment="1">
      <alignment horizontal="left" vertical="center" wrapText="1"/>
    </xf>
    <xf numFmtId="14" fontId="24" fillId="0" borderId="1" xfId="0" applyNumberFormat="1" applyFont="1" applyFill="1" applyBorder="1" applyAlignment="1">
      <alignment horizontal="left" vertical="center" wrapText="1"/>
    </xf>
    <xf numFmtId="3" fontId="24" fillId="0" borderId="1" xfId="0" applyNumberFormat="1" applyFont="1" applyFill="1" applyBorder="1" applyAlignment="1">
      <alignment vertical="center"/>
    </xf>
    <xf numFmtId="0" fontId="98" fillId="7" borderId="0" xfId="0" applyFont="1" applyFill="1"/>
    <xf numFmtId="43" fontId="5" fillId="0" borderId="15" xfId="7" applyFont="1" applyFill="1" applyBorder="1" applyAlignment="1">
      <alignment vertical="center" wrapText="1"/>
    </xf>
    <xf numFmtId="43" fontId="5" fillId="0" borderId="17" xfId="7" applyFont="1" applyFill="1" applyBorder="1" applyAlignment="1">
      <alignment vertical="center" wrapText="1"/>
    </xf>
    <xf numFmtId="43" fontId="5" fillId="0" borderId="22" xfId="7" applyFont="1" applyFill="1" applyBorder="1" applyAlignment="1">
      <alignment vertical="center" wrapText="1"/>
    </xf>
    <xf numFmtId="3" fontId="24" fillId="0" borderId="1" xfId="0" applyNumberFormat="1" applyFont="1" applyFill="1" applyBorder="1" applyAlignment="1">
      <alignment horizontal="right" vertical="center"/>
    </xf>
    <xf numFmtId="43" fontId="5" fillId="0" borderId="26" xfId="7" applyFont="1" applyFill="1" applyBorder="1" applyAlignment="1">
      <alignment vertical="center" wrapText="1"/>
    </xf>
    <xf numFmtId="43" fontId="5" fillId="0" borderId="27" xfId="7" applyFont="1" applyFill="1" applyBorder="1" applyAlignment="1">
      <alignment vertical="center" wrapText="1"/>
    </xf>
    <xf numFmtId="43" fontId="5" fillId="0" borderId="28" xfId="7" applyFont="1" applyFill="1" applyBorder="1" applyAlignment="1">
      <alignment vertical="center" wrapText="1"/>
    </xf>
    <xf numFmtId="3" fontId="24" fillId="0" borderId="2" xfId="0" applyNumberFormat="1" applyFont="1" applyFill="1" applyBorder="1" applyAlignment="1">
      <alignment vertical="center"/>
    </xf>
    <xf numFmtId="14" fontId="5" fillId="0" borderId="17" xfId="0" applyNumberFormat="1" applyFont="1" applyFill="1" applyBorder="1" applyAlignment="1">
      <alignment horizontal="center" vertical="center"/>
    </xf>
    <xf numFmtId="0" fontId="24" fillId="0" borderId="0" xfId="0" applyFont="1" applyFill="1" applyAlignment="1">
      <alignment horizontal="left" vertical="center" wrapText="1"/>
    </xf>
    <xf numFmtId="0" fontId="24" fillId="0" borderId="0" xfId="0" applyFont="1" applyFill="1" applyAlignment="1">
      <alignment vertical="center"/>
    </xf>
    <xf numFmtId="168" fontId="5" fillId="0" borderId="2" xfId="10" applyNumberFormat="1" applyFont="1" applyFill="1" applyBorder="1" applyAlignment="1">
      <alignment horizontal="center" vertical="center"/>
    </xf>
    <xf numFmtId="9" fontId="62" fillId="0" borderId="1" xfId="24" applyFont="1" applyFill="1" applyBorder="1" applyAlignment="1">
      <alignment horizontal="center" vertical="center" wrapText="1"/>
    </xf>
    <xf numFmtId="9" fontId="5" fillId="0" borderId="1" xfId="24"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9" fontId="62" fillId="0" borderId="2" xfId="0" applyNumberFormat="1" applyFont="1" applyFill="1" applyBorder="1" applyAlignment="1">
      <alignment horizontal="center" vertical="center" wrapText="1"/>
    </xf>
    <xf numFmtId="0" fontId="98" fillId="6" borderId="0" xfId="0" applyFont="1" applyFill="1"/>
    <xf numFmtId="14" fontId="13" fillId="0" borderId="1" xfId="0" applyNumberFormat="1" applyFont="1" applyFill="1" applyBorder="1" applyAlignment="1">
      <alignment horizontal="center" vertical="center" wrapText="1"/>
    </xf>
    <xf numFmtId="37" fontId="13" fillId="0" borderId="1" xfId="16" applyNumberFormat="1" applyFont="1" applyFill="1" applyBorder="1" applyAlignment="1">
      <alignment horizontal="center" vertical="center"/>
    </xf>
    <xf numFmtId="9" fontId="5" fillId="0" borderId="2" xfId="0" applyNumberFormat="1" applyFont="1" applyFill="1" applyBorder="1" applyAlignment="1">
      <alignment horizontal="center" vertical="center" wrapText="1"/>
    </xf>
    <xf numFmtId="14" fontId="5" fillId="0" borderId="2" xfId="0" applyNumberFormat="1" applyFont="1" applyFill="1" applyBorder="1" applyAlignment="1">
      <alignment horizontal="center" vertical="center" wrapText="1"/>
    </xf>
    <xf numFmtId="14" fontId="5" fillId="0" borderId="7" xfId="0" applyNumberFormat="1" applyFont="1" applyFill="1" applyBorder="1" applyAlignment="1">
      <alignment horizontal="center" vertical="center" wrapText="1"/>
    </xf>
    <xf numFmtId="0" fontId="5" fillId="0" borderId="12" xfId="0" applyFont="1" applyFill="1" applyBorder="1" applyAlignment="1">
      <alignment horizontal="center" vertical="center"/>
    </xf>
    <xf numFmtId="14" fontId="5" fillId="0" borderId="2" xfId="0" applyNumberFormat="1" applyFont="1" applyFill="1" applyBorder="1" applyAlignment="1">
      <alignment horizontal="center" vertical="center"/>
    </xf>
    <xf numFmtId="9" fontId="13" fillId="0" borderId="1" xfId="0" applyNumberFormat="1" applyFont="1" applyFill="1" applyBorder="1" applyAlignment="1">
      <alignment horizontal="center" vertical="center" wrapText="1"/>
    </xf>
    <xf numFmtId="9" fontId="13" fillId="0" borderId="2" xfId="0" applyNumberFormat="1" applyFont="1" applyFill="1" applyBorder="1" applyAlignment="1">
      <alignment horizontal="center" vertical="center" wrapText="1"/>
    </xf>
    <xf numFmtId="0" fontId="5" fillId="0" borderId="2" xfId="0" applyFont="1" applyFill="1" applyBorder="1" applyAlignment="1">
      <alignment horizontal="center" vertical="center"/>
    </xf>
    <xf numFmtId="0" fontId="5" fillId="0" borderId="1" xfId="0" applyFont="1" applyFill="1" applyBorder="1"/>
    <xf numFmtId="6" fontId="24" fillId="0" borderId="1" xfId="0" applyNumberFormat="1" applyFont="1" applyFill="1" applyBorder="1" applyAlignment="1">
      <alignment horizontal="center" vertical="center" wrapText="1"/>
    </xf>
    <xf numFmtId="0" fontId="98" fillId="12" borderId="0" xfId="0" applyFont="1" applyFill="1"/>
    <xf numFmtId="9" fontId="62" fillId="0" borderId="2" xfId="24" applyFont="1" applyFill="1" applyBorder="1" applyAlignment="1">
      <alignment horizontal="center" vertical="center" wrapText="1"/>
    </xf>
    <xf numFmtId="6" fontId="5" fillId="0" borderId="1" xfId="0" applyNumberFormat="1" applyFont="1" applyFill="1" applyBorder="1" applyAlignment="1">
      <alignment horizontal="center" vertical="center" wrapText="1"/>
    </xf>
    <xf numFmtId="9" fontId="5" fillId="0" borderId="1" xfId="0" applyNumberFormat="1" applyFont="1" applyFill="1" applyBorder="1" applyAlignment="1">
      <alignment vertical="center" wrapText="1"/>
    </xf>
    <xf numFmtId="14" fontId="5" fillId="0" borderId="7" xfId="0" applyNumberFormat="1" applyFont="1" applyFill="1" applyBorder="1" applyAlignment="1">
      <alignment vertical="center"/>
    </xf>
    <xf numFmtId="14" fontId="5" fillId="0" borderId="12" xfId="0" applyNumberFormat="1" applyFont="1" applyFill="1" applyBorder="1" applyAlignment="1">
      <alignment vertical="center"/>
    </xf>
    <xf numFmtId="0" fontId="5" fillId="0" borderId="6" xfId="0" applyFont="1" applyFill="1" applyBorder="1" applyAlignment="1">
      <alignment horizontal="center" vertical="center" wrapText="1"/>
    </xf>
    <xf numFmtId="0" fontId="5" fillId="0" borderId="12" xfId="0" applyFont="1" applyFill="1" applyBorder="1"/>
    <xf numFmtId="9" fontId="5" fillId="0" borderId="12" xfId="0" applyNumberFormat="1" applyFont="1" applyFill="1" applyBorder="1" applyAlignment="1">
      <alignment horizontal="center" vertical="center" wrapText="1"/>
    </xf>
    <xf numFmtId="9" fontId="5" fillId="9" borderId="2" xfId="0" applyNumberFormat="1" applyFont="1" applyFill="1" applyBorder="1" applyAlignment="1">
      <alignment horizontal="center" vertical="center" wrapText="1"/>
    </xf>
    <xf numFmtId="0" fontId="5" fillId="0" borderId="2" xfId="0" applyFont="1" applyFill="1" applyBorder="1" applyAlignment="1">
      <alignment vertical="center" wrapText="1"/>
    </xf>
    <xf numFmtId="166" fontId="5" fillId="0" borderId="1" xfId="0" applyNumberFormat="1" applyFont="1" applyFill="1" applyBorder="1" applyAlignment="1">
      <alignment horizontal="center" vertical="center" wrapText="1"/>
    </xf>
    <xf numFmtId="9" fontId="5" fillId="0" borderId="12" xfId="24" applyFont="1" applyFill="1" applyBorder="1" applyAlignment="1">
      <alignment vertical="center" wrapText="1"/>
    </xf>
    <xf numFmtId="3" fontId="5" fillId="0" borderId="1" xfId="0" applyNumberFormat="1" applyFont="1" applyFill="1" applyBorder="1" applyAlignment="1">
      <alignment horizontal="center" vertical="center" wrapText="1"/>
    </xf>
    <xf numFmtId="0" fontId="98" fillId="13" borderId="0" xfId="0" applyFont="1" applyFill="1"/>
    <xf numFmtId="14" fontId="5" fillId="0" borderId="2" xfId="0" applyNumberFormat="1" applyFont="1" applyFill="1" applyBorder="1" applyAlignment="1">
      <alignment vertical="center"/>
    </xf>
    <xf numFmtId="9" fontId="5" fillId="9" borderId="1" xfId="24" applyFont="1" applyFill="1" applyBorder="1" applyAlignment="1">
      <alignment vertical="center" wrapText="1"/>
    </xf>
    <xf numFmtId="9" fontId="5" fillId="0" borderId="1" xfId="24" applyFont="1" applyFill="1" applyBorder="1" applyAlignment="1">
      <alignment vertical="center" wrapText="1"/>
    </xf>
    <xf numFmtId="9" fontId="62" fillId="0" borderId="8" xfId="0" applyNumberFormat="1" applyFont="1" applyFill="1" applyBorder="1" applyAlignment="1">
      <alignment horizontal="center" vertical="center"/>
    </xf>
    <xf numFmtId="0" fontId="5" fillId="0" borderId="5" xfId="0" applyFont="1" applyFill="1" applyBorder="1" applyAlignment="1">
      <alignment horizontal="center" vertical="center"/>
    </xf>
    <xf numFmtId="0" fontId="5" fillId="0" borderId="2" xfId="0" applyFont="1" applyFill="1" applyBorder="1" applyAlignment="1">
      <alignment horizontal="left" vertical="center" wrapText="1"/>
    </xf>
    <xf numFmtId="9" fontId="5" fillId="0" borderId="1" xfId="24" applyFont="1" applyFill="1" applyBorder="1" applyAlignment="1">
      <alignment horizontal="center" vertical="center"/>
    </xf>
    <xf numFmtId="9" fontId="62" fillId="0" borderId="1" xfId="24" applyFont="1" applyFill="1" applyBorder="1" applyAlignment="1">
      <alignment horizontal="center" vertical="center"/>
    </xf>
    <xf numFmtId="0" fontId="98" fillId="5" borderId="0" xfId="0" applyFont="1" applyFill="1"/>
    <xf numFmtId="14" fontId="5" fillId="0" borderId="2" xfId="0" applyNumberFormat="1" applyFont="1" applyFill="1" applyBorder="1" applyAlignment="1">
      <alignment vertical="center" wrapText="1"/>
    </xf>
    <xf numFmtId="9" fontId="5" fillId="0" borderId="2" xfId="24" applyFont="1" applyFill="1" applyBorder="1" applyAlignment="1">
      <alignment vertical="center" wrapText="1"/>
    </xf>
    <xf numFmtId="168" fontId="5" fillId="0" borderId="2" xfId="10" applyNumberFormat="1" applyFont="1" applyFill="1" applyBorder="1" applyAlignment="1">
      <alignment vertical="center"/>
    </xf>
    <xf numFmtId="0" fontId="98" fillId="0" borderId="0" xfId="0" applyFont="1" applyFill="1" applyAlignment="1">
      <alignment horizontal="center" vertical="center"/>
    </xf>
    <xf numFmtId="0" fontId="5" fillId="0" borderId="2" xfId="0" applyFont="1" applyFill="1" applyBorder="1" applyAlignment="1">
      <alignment vertical="center"/>
    </xf>
    <xf numFmtId="9" fontId="5" fillId="9" borderId="12" xfId="0" applyNumberFormat="1" applyFont="1" applyFill="1" applyBorder="1" applyAlignment="1">
      <alignment horizontal="center" vertical="center" wrapText="1"/>
    </xf>
    <xf numFmtId="0" fontId="98" fillId="0" borderId="0" xfId="0" applyFont="1" applyFill="1"/>
    <xf numFmtId="9" fontId="99" fillId="0" borderId="0" xfId="24" applyFont="1" applyFill="1" applyAlignment="1">
      <alignment horizontal="center" vertical="center"/>
    </xf>
    <xf numFmtId="9" fontId="98" fillId="0" borderId="0" xfId="24" applyFont="1" applyFill="1"/>
    <xf numFmtId="0" fontId="98" fillId="0" borderId="0" xfId="0" applyFont="1" applyFill="1" applyAlignment="1">
      <alignment horizontal="left"/>
    </xf>
    <xf numFmtId="0" fontId="100" fillId="0" borderId="0" xfId="0" applyFont="1" applyFill="1" applyAlignment="1">
      <alignment horizontal="center" vertical="center"/>
    </xf>
    <xf numFmtId="3" fontId="98" fillId="0" borderId="0" xfId="0" applyNumberFormat="1" applyFont="1" applyFill="1"/>
    <xf numFmtId="9" fontId="99" fillId="0" borderId="0" xfId="24" applyFont="1" applyAlignment="1">
      <alignment horizontal="center" vertical="center"/>
    </xf>
    <xf numFmtId="9" fontId="98" fillId="0" borderId="0" xfId="24" applyFont="1"/>
    <xf numFmtId="0" fontId="98" fillId="0" borderId="0" xfId="0" applyFont="1" applyAlignment="1">
      <alignment horizontal="left"/>
    </xf>
    <xf numFmtId="0" fontId="100" fillId="0" borderId="0" xfId="0" applyFont="1" applyAlignment="1">
      <alignment horizontal="center" vertical="center"/>
    </xf>
    <xf numFmtId="0" fontId="98" fillId="0" borderId="0" xfId="0" applyFont="1" applyAlignment="1">
      <alignment horizontal="center" vertical="center"/>
    </xf>
    <xf numFmtId="169" fontId="14" fillId="0" borderId="1" xfId="12" applyNumberFormat="1" applyFont="1" applyFill="1" applyBorder="1" applyAlignment="1">
      <alignment horizontal="center" vertical="center" wrapText="1"/>
    </xf>
    <xf numFmtId="0" fontId="13" fillId="0" borderId="1" xfId="21" applyFont="1" applyFill="1" applyBorder="1" applyAlignment="1">
      <alignment horizontal="center" vertical="center" wrapText="1"/>
    </xf>
    <xf numFmtId="9" fontId="13" fillId="0" borderId="6" xfId="24" applyFont="1" applyFill="1" applyBorder="1" applyAlignment="1">
      <alignment horizontal="center" vertical="center" wrapText="1"/>
    </xf>
    <xf numFmtId="169" fontId="13" fillId="0" borderId="1" xfId="12" applyNumberFormat="1" applyFont="1" applyFill="1" applyBorder="1" applyAlignment="1">
      <alignment horizontal="center" vertical="center" wrapText="1"/>
    </xf>
    <xf numFmtId="9" fontId="14" fillId="14" borderId="6" xfId="24" applyFont="1" applyFill="1" applyBorder="1" applyAlignment="1">
      <alignment horizontal="center" vertical="center" wrapText="1"/>
    </xf>
    <xf numFmtId="0" fontId="14" fillId="15" borderId="1" xfId="21" applyFont="1" applyFill="1" applyBorder="1" applyAlignment="1">
      <alignment horizontal="center" vertical="center" wrapText="1"/>
    </xf>
    <xf numFmtId="14" fontId="14" fillId="15" borderId="1" xfId="21" applyNumberFormat="1" applyFont="1" applyFill="1" applyBorder="1" applyAlignment="1">
      <alignment horizontal="center" vertical="center" wrapText="1"/>
    </xf>
    <xf numFmtId="9" fontId="14" fillId="16" borderId="1" xfId="24" applyFont="1" applyFill="1" applyBorder="1" applyAlignment="1">
      <alignment horizontal="center" vertical="center" wrapText="1"/>
    </xf>
    <xf numFmtId="9" fontId="14" fillId="14" borderId="1" xfId="24" applyFont="1" applyFill="1" applyBorder="1" applyAlignment="1">
      <alignment horizontal="center" vertical="center" wrapText="1"/>
    </xf>
    <xf numFmtId="9" fontId="14" fillId="17" borderId="1" xfId="24" applyFont="1" applyFill="1" applyBorder="1" applyAlignment="1">
      <alignment horizontal="center" vertical="center" wrapText="1"/>
    </xf>
    <xf numFmtId="0" fontId="14" fillId="18" borderId="1" xfId="21" applyFont="1" applyFill="1" applyBorder="1" applyAlignment="1">
      <alignment horizontal="center" vertical="center" wrapText="1"/>
    </xf>
    <xf numFmtId="0" fontId="14" fillId="19" borderId="1" xfId="21" applyFont="1" applyFill="1" applyBorder="1" applyAlignment="1">
      <alignment horizontal="center" vertical="center" wrapText="1"/>
    </xf>
    <xf numFmtId="0" fontId="24" fillId="20" borderId="1" xfId="0" applyFont="1" applyFill="1" applyBorder="1" applyAlignment="1">
      <alignment horizontal="center" vertical="center"/>
    </xf>
    <xf numFmtId="0" fontId="24" fillId="20" borderId="1" xfId="0" applyFont="1" applyFill="1" applyBorder="1" applyAlignment="1">
      <alignment horizontal="left" vertical="center" wrapText="1"/>
    </xf>
    <xf numFmtId="14" fontId="24" fillId="20" borderId="1" xfId="0" applyNumberFormat="1" applyFont="1" applyFill="1" applyBorder="1" applyAlignment="1">
      <alignment vertical="center"/>
    </xf>
    <xf numFmtId="14" fontId="24" fillId="20" borderId="1" xfId="0" applyNumberFormat="1" applyFont="1" applyFill="1" applyBorder="1" applyAlignment="1">
      <alignment horizontal="center" vertical="center" wrapText="1"/>
    </xf>
    <xf numFmtId="44" fontId="24" fillId="20" borderId="1" xfId="16" applyFont="1" applyFill="1" applyBorder="1" applyAlignment="1">
      <alignment horizontal="center" vertical="center"/>
    </xf>
    <xf numFmtId="0" fontId="24" fillId="20" borderId="1" xfId="0" applyFont="1" applyFill="1" applyBorder="1" applyAlignment="1">
      <alignment vertical="center" wrapText="1"/>
    </xf>
    <xf numFmtId="14" fontId="24" fillId="20" borderId="1" xfId="0" applyNumberFormat="1" applyFont="1" applyFill="1" applyBorder="1" applyAlignment="1">
      <alignment vertical="center" wrapText="1"/>
    </xf>
    <xf numFmtId="0" fontId="24" fillId="20" borderId="1" xfId="0" applyFont="1" applyFill="1" applyBorder="1"/>
    <xf numFmtId="0" fontId="24" fillId="20" borderId="1" xfId="0" applyFont="1" applyFill="1" applyBorder="1" applyAlignment="1">
      <alignment horizontal="center" vertical="center" wrapText="1"/>
    </xf>
    <xf numFmtId="0" fontId="24" fillId="17" borderId="3" xfId="0" applyFont="1" applyFill="1" applyBorder="1" applyAlignment="1">
      <alignment horizontal="center"/>
    </xf>
    <xf numFmtId="0" fontId="24" fillId="17" borderId="3" xfId="0" applyFont="1" applyFill="1" applyBorder="1"/>
    <xf numFmtId="0" fontId="13" fillId="17" borderId="3" xfId="0" applyFont="1" applyFill="1" applyBorder="1" applyAlignment="1">
      <alignment horizontal="center" vertical="center" wrapText="1"/>
    </xf>
    <xf numFmtId="0" fontId="24" fillId="17" borderId="3" xfId="0" applyFont="1" applyFill="1" applyBorder="1" applyAlignment="1">
      <alignment horizontal="center" vertical="center"/>
    </xf>
    <xf numFmtId="10" fontId="4" fillId="17" borderId="3" xfId="24" applyNumberFormat="1" applyFont="1" applyFill="1" applyBorder="1" applyAlignment="1">
      <alignment vertical="center"/>
    </xf>
    <xf numFmtId="0" fontId="6" fillId="17" borderId="3" xfId="0" applyFont="1" applyFill="1" applyBorder="1"/>
    <xf numFmtId="164" fontId="14" fillId="17" borderId="1" xfId="24" applyNumberFormat="1" applyFont="1" applyFill="1" applyBorder="1" applyAlignment="1">
      <alignment horizontal="center" vertical="center"/>
    </xf>
    <xf numFmtId="9" fontId="13" fillId="17" borderId="3" xfId="24" applyFont="1" applyFill="1" applyBorder="1" applyAlignment="1">
      <alignment horizontal="center" vertical="center"/>
    </xf>
    <xf numFmtId="0" fontId="13" fillId="17" borderId="3" xfId="0" applyFont="1" applyFill="1" applyBorder="1" applyAlignment="1">
      <alignment horizontal="center" vertical="center"/>
    </xf>
    <xf numFmtId="14" fontId="24" fillId="17" borderId="3" xfId="0" applyNumberFormat="1" applyFont="1" applyFill="1" applyBorder="1"/>
    <xf numFmtId="0" fontId="24" fillId="17" borderId="3" xfId="0" applyFont="1" applyFill="1" applyBorder="1" applyAlignment="1">
      <alignment horizontal="left"/>
    </xf>
    <xf numFmtId="44" fontId="24" fillId="17" borderId="1" xfId="16" applyFont="1" applyFill="1" applyBorder="1" applyAlignment="1">
      <alignment horizontal="center" vertical="center"/>
    </xf>
    <xf numFmtId="0" fontId="24" fillId="17" borderId="20" xfId="0" applyFont="1" applyFill="1" applyBorder="1"/>
    <xf numFmtId="0" fontId="24" fillId="17" borderId="23" xfId="0" applyFont="1" applyFill="1" applyBorder="1"/>
    <xf numFmtId="0" fontId="24" fillId="17" borderId="23" xfId="0" applyFont="1" applyFill="1" applyBorder="1" applyAlignment="1">
      <alignment horizontal="center"/>
    </xf>
    <xf numFmtId="0" fontId="13" fillId="17" borderId="23" xfId="0" applyFont="1" applyFill="1" applyBorder="1" applyAlignment="1">
      <alignment horizontal="center" vertical="center" wrapText="1"/>
    </xf>
    <xf numFmtId="0" fontId="24" fillId="17" borderId="23" xfId="0" applyFont="1" applyFill="1" applyBorder="1" applyAlignment="1">
      <alignment horizontal="center" vertical="center"/>
    </xf>
    <xf numFmtId="0" fontId="6" fillId="17" borderId="23" xfId="0" applyFont="1" applyFill="1" applyBorder="1"/>
    <xf numFmtId="9" fontId="13" fillId="17" borderId="23" xfId="24" applyFont="1" applyFill="1" applyBorder="1" applyAlignment="1">
      <alignment horizontal="center" vertical="center"/>
    </xf>
    <xf numFmtId="0" fontId="13" fillId="17" borderId="23" xfId="0" applyFont="1" applyFill="1" applyBorder="1" applyAlignment="1">
      <alignment horizontal="center" vertical="center"/>
    </xf>
    <xf numFmtId="14" fontId="24" fillId="17" borderId="23" xfId="0" applyNumberFormat="1" applyFont="1" applyFill="1" applyBorder="1"/>
    <xf numFmtId="0" fontId="24" fillId="17" borderId="23" xfId="0" applyFont="1" applyFill="1" applyBorder="1" applyAlignment="1">
      <alignment horizontal="left"/>
    </xf>
    <xf numFmtId="0" fontId="24" fillId="0" borderId="9" xfId="0" applyFont="1" applyFill="1" applyBorder="1"/>
    <xf numFmtId="0" fontId="24" fillId="0" borderId="3" xfId="0" applyFont="1" applyFill="1" applyBorder="1"/>
    <xf numFmtId="0" fontId="24" fillId="0" borderId="3" xfId="0" applyFont="1" applyFill="1" applyBorder="1" applyAlignment="1">
      <alignment horizontal="center"/>
    </xf>
    <xf numFmtId="0" fontId="13" fillId="0" borderId="3" xfId="0" applyFont="1" applyFill="1" applyBorder="1" applyAlignment="1">
      <alignment horizontal="center" vertical="center" wrapText="1"/>
    </xf>
    <xf numFmtId="0" fontId="24" fillId="0" borderId="3" xfId="0" applyFont="1" applyFill="1" applyBorder="1" applyAlignment="1">
      <alignment horizontal="center" vertical="center"/>
    </xf>
    <xf numFmtId="0" fontId="6" fillId="0" borderId="3" xfId="0" applyFont="1" applyFill="1" applyBorder="1"/>
    <xf numFmtId="9" fontId="13" fillId="0" borderId="3" xfId="24" applyFont="1" applyFill="1" applyBorder="1" applyAlignment="1">
      <alignment horizontal="center" vertical="center"/>
    </xf>
    <xf numFmtId="0" fontId="13" fillId="0" borderId="3" xfId="0" applyFont="1" applyFill="1" applyBorder="1" applyAlignment="1">
      <alignment horizontal="center" vertical="center"/>
    </xf>
    <xf numFmtId="14" fontId="24" fillId="0" borderId="3" xfId="0" applyNumberFormat="1" applyFont="1" applyFill="1" applyBorder="1"/>
    <xf numFmtId="0" fontId="24" fillId="0" borderId="3" xfId="0" applyFont="1" applyFill="1" applyBorder="1" applyAlignment="1">
      <alignment horizontal="left"/>
    </xf>
    <xf numFmtId="0" fontId="72" fillId="5" borderId="1" xfId="0" applyFont="1" applyFill="1" applyBorder="1" applyAlignment="1">
      <alignment horizontal="center" vertical="center" wrapText="1"/>
    </xf>
    <xf numFmtId="0" fontId="72" fillId="0" borderId="1" xfId="0" applyFont="1" applyFill="1" applyBorder="1" applyAlignment="1">
      <alignment horizontal="center" vertical="center" wrapText="1"/>
    </xf>
    <xf numFmtId="9" fontId="15" fillId="8" borderId="1" xfId="25" applyFont="1" applyFill="1" applyBorder="1" applyAlignment="1">
      <alignment horizontal="center" vertical="center" wrapText="1"/>
    </xf>
    <xf numFmtId="9" fontId="22" fillId="5" borderId="2" xfId="21" applyNumberFormat="1" applyFont="1" applyFill="1" applyBorder="1" applyAlignment="1">
      <alignment horizontal="center" vertical="center" wrapText="1"/>
    </xf>
    <xf numFmtId="9" fontId="22" fillId="5" borderId="7" xfId="25" applyFont="1" applyFill="1" applyBorder="1" applyAlignment="1">
      <alignment horizontal="center" vertical="center" wrapText="1"/>
    </xf>
    <xf numFmtId="9" fontId="6" fillId="5" borderId="1" xfId="0" applyNumberFormat="1" applyFont="1" applyFill="1" applyBorder="1" applyAlignment="1">
      <alignment horizontal="center" vertical="center" wrapText="1"/>
    </xf>
    <xf numFmtId="9" fontId="14" fillId="4" borderId="1" xfId="24" applyFont="1" applyFill="1" applyBorder="1" applyAlignment="1">
      <alignment horizontal="center" vertical="center" wrapText="1"/>
    </xf>
    <xf numFmtId="9" fontId="98" fillId="0" borderId="0" xfId="24" applyFont="1" applyFill="1" applyAlignment="1">
      <alignment horizontal="center"/>
    </xf>
    <xf numFmtId="9" fontId="98" fillId="0" borderId="0" xfId="24" applyFont="1" applyAlignment="1">
      <alignment horizontal="center"/>
    </xf>
    <xf numFmtId="9" fontId="98" fillId="0" borderId="0" xfId="0" applyNumberFormat="1" applyFont="1" applyFill="1" applyAlignment="1">
      <alignment horizontal="center" vertical="center"/>
    </xf>
    <xf numFmtId="9" fontId="98" fillId="0" borderId="0" xfId="24" applyFont="1" applyFill="1" applyAlignment="1">
      <alignment horizontal="center" vertical="center"/>
    </xf>
    <xf numFmtId="9" fontId="24" fillId="0" borderId="0" xfId="24" applyFont="1"/>
    <xf numFmtId="0" fontId="79" fillId="5" borderId="6" xfId="0" applyFont="1" applyFill="1" applyBorder="1" applyAlignment="1">
      <alignment horizontal="center" vertical="center" wrapText="1"/>
    </xf>
    <xf numFmtId="9" fontId="79" fillId="9" borderId="1" xfId="24" applyFont="1" applyFill="1" applyBorder="1" applyAlignment="1">
      <alignment horizontal="center" vertical="center" wrapText="1"/>
    </xf>
    <xf numFmtId="9" fontId="22" fillId="5" borderId="7" xfId="24" applyFont="1" applyFill="1" applyBorder="1" applyAlignment="1">
      <alignment horizontal="center" vertical="center" wrapText="1"/>
    </xf>
    <xf numFmtId="9" fontId="79" fillId="5" borderId="2" xfId="24" applyFont="1" applyFill="1" applyBorder="1" applyAlignment="1">
      <alignment horizontal="center" vertical="center" wrapText="1"/>
    </xf>
    <xf numFmtId="9" fontId="79" fillId="5" borderId="1" xfId="24" applyFont="1" applyFill="1" applyBorder="1" applyAlignment="1">
      <alignment horizontal="center" vertical="center" wrapText="1"/>
    </xf>
    <xf numFmtId="9" fontId="80" fillId="9" borderId="2" xfId="24" applyFont="1" applyFill="1" applyBorder="1" applyAlignment="1">
      <alignment horizontal="center" vertical="center" wrapText="1"/>
    </xf>
    <xf numFmtId="9" fontId="34" fillId="5" borderId="2" xfId="24" applyFont="1" applyFill="1" applyBorder="1" applyAlignment="1">
      <alignment horizontal="center" vertical="center" wrapText="1"/>
    </xf>
    <xf numFmtId="9" fontId="79" fillId="5" borderId="6" xfId="24" applyFont="1" applyFill="1" applyBorder="1" applyAlignment="1">
      <alignment horizontal="center" vertical="center" wrapText="1"/>
    </xf>
    <xf numFmtId="9" fontId="34" fillId="5" borderId="1" xfId="24" applyFont="1" applyFill="1" applyBorder="1" applyAlignment="1">
      <alignment horizontal="center" vertical="center" wrapText="1"/>
    </xf>
    <xf numFmtId="9" fontId="34" fillId="9" borderId="1" xfId="24" applyFont="1" applyFill="1" applyBorder="1" applyAlignment="1">
      <alignment horizontal="center" vertical="center" wrapText="1"/>
    </xf>
    <xf numFmtId="9" fontId="34" fillId="9" borderId="5" xfId="24" applyFont="1" applyFill="1" applyBorder="1" applyAlignment="1">
      <alignment horizontal="center" vertical="center" wrapText="1"/>
    </xf>
    <xf numFmtId="9" fontId="34" fillId="9" borderId="6" xfId="24" applyFont="1" applyFill="1" applyBorder="1" applyAlignment="1">
      <alignment horizontal="center" vertical="center" wrapText="1"/>
    </xf>
    <xf numFmtId="9" fontId="37" fillId="9" borderId="1" xfId="24" applyFont="1" applyFill="1" applyBorder="1" applyAlignment="1">
      <alignment horizontal="center" vertical="center" wrapText="1"/>
    </xf>
    <xf numFmtId="9" fontId="28" fillId="5" borderId="0" xfId="24" applyFont="1" applyFill="1" applyAlignment="1">
      <alignment horizontal="center" vertical="center" wrapText="1"/>
    </xf>
    <xf numFmtId="9" fontId="30" fillId="5" borderId="0" xfId="24" applyFont="1" applyFill="1" applyBorder="1"/>
    <xf numFmtId="9" fontId="28" fillId="5" borderId="0" xfId="24" applyFont="1" applyFill="1"/>
    <xf numFmtId="9" fontId="28" fillId="0" borderId="0" xfId="24" applyFont="1"/>
    <xf numFmtId="9" fontId="30" fillId="0" borderId="0" xfId="24" applyFont="1"/>
    <xf numFmtId="0" fontId="79" fillId="5" borderId="5" xfId="0" applyFont="1" applyFill="1" applyBorder="1" applyAlignment="1">
      <alignment horizontal="center" vertical="center" wrapText="1"/>
    </xf>
    <xf numFmtId="9" fontId="80" fillId="5" borderId="1" xfId="0" applyNumberFormat="1" applyFont="1" applyFill="1" applyBorder="1" applyAlignment="1">
      <alignment vertical="center" wrapText="1"/>
    </xf>
    <xf numFmtId="9" fontId="79" fillId="5" borderId="5" xfId="24" applyFont="1" applyFill="1" applyBorder="1" applyAlignment="1">
      <alignment horizontal="center" vertical="center" wrapText="1"/>
    </xf>
    <xf numFmtId="9" fontId="22" fillId="5" borderId="2" xfId="24" applyFont="1" applyFill="1" applyBorder="1" applyAlignment="1">
      <alignment horizontal="center" vertical="center" wrapText="1"/>
    </xf>
    <xf numFmtId="9" fontId="30" fillId="5" borderId="1" xfId="24" applyFont="1" applyFill="1" applyBorder="1"/>
    <xf numFmtId="9" fontId="102" fillId="21" borderId="1" xfId="24" applyFont="1" applyFill="1" applyBorder="1" applyAlignment="1">
      <alignment horizontal="center" vertical="center" wrapText="1"/>
    </xf>
    <xf numFmtId="0" fontId="79" fillId="8" borderId="12" xfId="0" applyFont="1" applyFill="1" applyBorder="1" applyAlignment="1">
      <alignment horizontal="center" vertical="center" wrapText="1"/>
    </xf>
    <xf numFmtId="9" fontId="79" fillId="8" borderId="12" xfId="24" applyFont="1" applyFill="1" applyBorder="1" applyAlignment="1">
      <alignment horizontal="center" vertical="center" wrapText="1"/>
    </xf>
    <xf numFmtId="9" fontId="79" fillId="8" borderId="12" xfId="0" applyNumberFormat="1" applyFont="1" applyFill="1" applyBorder="1" applyAlignment="1">
      <alignment horizontal="center" vertical="center" wrapText="1"/>
    </xf>
    <xf numFmtId="9" fontId="22" fillId="5" borderId="1" xfId="24" applyFont="1" applyFill="1" applyBorder="1" applyAlignment="1">
      <alignment horizontal="center" vertical="center" wrapText="1"/>
    </xf>
    <xf numFmtId="9" fontId="66" fillId="5" borderId="0" xfId="24" applyFont="1" applyFill="1" applyBorder="1"/>
    <xf numFmtId="164" fontId="31" fillId="5" borderId="1" xfId="25" applyNumberFormat="1" applyFont="1" applyFill="1" applyBorder="1"/>
    <xf numFmtId="9" fontId="103" fillId="0" borderId="1" xfId="24" applyFont="1" applyFill="1" applyBorder="1" applyAlignment="1">
      <alignment vertical="center"/>
    </xf>
    <xf numFmtId="9" fontId="6" fillId="5" borderId="2" xfId="24" applyFont="1" applyFill="1" applyBorder="1" applyAlignment="1">
      <alignment vertical="center" wrapText="1"/>
    </xf>
    <xf numFmtId="9" fontId="6" fillId="5" borderId="1" xfId="24" applyFont="1" applyFill="1" applyBorder="1" applyAlignment="1">
      <alignment vertical="center" wrapText="1"/>
    </xf>
    <xf numFmtId="9" fontId="6" fillId="5" borderId="7" xfId="24" applyFont="1" applyFill="1" applyBorder="1" applyAlignment="1">
      <alignment vertical="center" wrapText="1"/>
    </xf>
    <xf numFmtId="9" fontId="6" fillId="5" borderId="12" xfId="24" applyFont="1" applyFill="1" applyBorder="1" applyAlignment="1">
      <alignment vertical="center" wrapText="1"/>
    </xf>
    <xf numFmtId="9" fontId="14" fillId="0" borderId="1" xfId="24" applyFont="1" applyBorder="1" applyAlignment="1">
      <alignment horizontal="center" vertical="center"/>
    </xf>
    <xf numFmtId="0" fontId="72" fillId="0" borderId="1" xfId="0" applyFont="1" applyFill="1" applyBorder="1" applyAlignment="1">
      <alignment horizontal="center" vertical="center"/>
    </xf>
    <xf numFmtId="0" fontId="96" fillId="20" borderId="1" xfId="0" applyFont="1" applyFill="1" applyBorder="1" applyAlignment="1">
      <alignment horizontal="left" vertical="center" wrapText="1"/>
    </xf>
    <xf numFmtId="0" fontId="104" fillId="0" borderId="1" xfId="0" applyFont="1" applyFill="1" applyBorder="1"/>
    <xf numFmtId="44" fontId="96" fillId="20" borderId="1" xfId="16" applyFont="1" applyFill="1" applyBorder="1" applyAlignment="1">
      <alignment horizontal="center" vertical="center"/>
    </xf>
    <xf numFmtId="0" fontId="24" fillId="20" borderId="1" xfId="0" applyFont="1" applyFill="1" applyBorder="1" applyAlignment="1">
      <alignment horizontal="left" wrapText="1"/>
    </xf>
    <xf numFmtId="3" fontId="24" fillId="5" borderId="1" xfId="0" applyNumberFormat="1" applyFont="1" applyFill="1" applyBorder="1" applyAlignment="1">
      <alignment horizontal="center" vertical="center"/>
    </xf>
    <xf numFmtId="1" fontId="5" fillId="0" borderId="7" xfId="0" applyNumberFormat="1"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9" fontId="5" fillId="9" borderId="2" xfId="0" applyNumberFormat="1" applyFont="1" applyFill="1" applyBorder="1" applyAlignment="1">
      <alignment horizontal="center" vertical="center"/>
    </xf>
    <xf numFmtId="0" fontId="5" fillId="13" borderId="2" xfId="0" applyFont="1" applyFill="1" applyBorder="1" applyAlignment="1">
      <alignment horizontal="center" vertical="center"/>
    </xf>
    <xf numFmtId="0" fontId="5" fillId="13" borderId="1" xfId="0" applyFont="1" applyFill="1" applyBorder="1" applyAlignment="1">
      <alignment horizontal="left" vertical="center" wrapText="1"/>
    </xf>
    <xf numFmtId="14" fontId="5" fillId="13" borderId="1" xfId="0" applyNumberFormat="1" applyFont="1" applyFill="1" applyBorder="1" applyAlignment="1">
      <alignment horizontal="center" vertical="center"/>
    </xf>
    <xf numFmtId="0" fontId="5" fillId="13" borderId="1" xfId="0" applyFont="1" applyFill="1" applyBorder="1" applyAlignment="1">
      <alignment horizontal="center" vertical="center" wrapText="1"/>
    </xf>
    <xf numFmtId="0" fontId="5" fillId="13" borderId="1" xfId="0" applyFont="1" applyFill="1" applyBorder="1" applyAlignment="1">
      <alignment horizontal="center" vertical="center"/>
    </xf>
    <xf numFmtId="168" fontId="5" fillId="13" borderId="2" xfId="10" applyNumberFormat="1" applyFont="1" applyFill="1" applyBorder="1" applyAlignment="1">
      <alignment horizontal="center" vertical="center"/>
    </xf>
    <xf numFmtId="0" fontId="5" fillId="13" borderId="2" xfId="0" applyFont="1" applyFill="1" applyBorder="1" applyAlignment="1">
      <alignment horizontal="left" vertical="center" wrapText="1"/>
    </xf>
    <xf numFmtId="14" fontId="5" fillId="13" borderId="2" xfId="0" applyNumberFormat="1" applyFont="1" applyFill="1" applyBorder="1" applyAlignment="1">
      <alignment horizontal="center" vertical="center"/>
    </xf>
    <xf numFmtId="168" fontId="5" fillId="13" borderId="1" xfId="10" applyNumberFormat="1" applyFont="1" applyFill="1" applyBorder="1" applyAlignment="1">
      <alignment horizontal="center" vertical="center"/>
    </xf>
    <xf numFmtId="168" fontId="20" fillId="0" borderId="1" xfId="10" applyNumberFormat="1" applyFont="1" applyFill="1" applyBorder="1" applyAlignment="1">
      <alignment horizontal="center" vertical="center"/>
    </xf>
    <xf numFmtId="0" fontId="20" fillId="0" borderId="1" xfId="0" applyFont="1" applyFill="1" applyBorder="1" applyAlignment="1">
      <alignment horizontal="center" vertical="center"/>
    </xf>
    <xf numFmtId="0" fontId="20" fillId="0" borderId="1" xfId="0" applyFont="1" applyFill="1" applyBorder="1" applyAlignment="1">
      <alignment horizontal="left" vertical="center" wrapText="1"/>
    </xf>
    <xf numFmtId="14" fontId="20" fillId="0" borderId="1" xfId="0" applyNumberFormat="1" applyFont="1" applyFill="1" applyBorder="1" applyAlignment="1">
      <alignment horizontal="center" vertical="center"/>
    </xf>
    <xf numFmtId="0" fontId="105" fillId="5" borderId="1" xfId="0" applyFont="1" applyFill="1" applyBorder="1" applyAlignment="1">
      <alignment horizontal="center" vertical="center"/>
    </xf>
    <xf numFmtId="0" fontId="105" fillId="5" borderId="1" xfId="0" applyFont="1" applyFill="1" applyBorder="1"/>
    <xf numFmtId="0" fontId="106" fillId="0" borderId="1" xfId="0" applyFont="1" applyFill="1" applyBorder="1" applyAlignment="1">
      <alignment horizontal="center" vertical="center" wrapText="1"/>
    </xf>
    <xf numFmtId="0" fontId="20" fillId="0" borderId="1" xfId="0" applyFont="1" applyFill="1" applyBorder="1" applyAlignment="1">
      <alignment vertical="center" wrapText="1"/>
    </xf>
    <xf numFmtId="3" fontId="5" fillId="0" borderId="2" xfId="0" applyNumberFormat="1" applyFont="1" applyFill="1" applyBorder="1" applyAlignment="1">
      <alignment horizontal="center" vertical="center" wrapText="1"/>
    </xf>
    <xf numFmtId="3" fontId="105" fillId="0" borderId="1" xfId="0" applyNumberFormat="1" applyFont="1" applyFill="1" applyBorder="1" applyAlignment="1">
      <alignment horizontal="center" vertical="center"/>
    </xf>
    <xf numFmtId="0" fontId="105" fillId="0" borderId="1" xfId="0" applyFont="1" applyFill="1" applyBorder="1" applyAlignment="1">
      <alignment vertical="center" wrapText="1"/>
    </xf>
    <xf numFmtId="14" fontId="105" fillId="0" borderId="1" xfId="0" applyNumberFormat="1" applyFont="1" applyFill="1" applyBorder="1" applyAlignment="1">
      <alignment vertical="center"/>
    </xf>
    <xf numFmtId="0" fontId="105" fillId="0" borderId="1" xfId="0" applyFont="1" applyFill="1" applyBorder="1" applyAlignment="1">
      <alignment horizontal="center" vertical="center"/>
    </xf>
    <xf numFmtId="0" fontId="105" fillId="0" borderId="1" xfId="0" applyFont="1" applyFill="1" applyBorder="1" applyAlignment="1">
      <alignment vertical="center"/>
    </xf>
    <xf numFmtId="0" fontId="98" fillId="0" borderId="1" xfId="0" applyFont="1" applyBorder="1" applyAlignment="1">
      <alignment horizontal="center" vertical="center"/>
    </xf>
    <xf numFmtId="0" fontId="36" fillId="0" borderId="0" xfId="0" applyFont="1" applyBorder="1" applyAlignment="1">
      <alignment horizontal="center" vertical="center" wrapText="1"/>
    </xf>
    <xf numFmtId="0" fontId="14" fillId="7" borderId="1" xfId="21" applyFont="1" applyFill="1" applyBorder="1" applyAlignment="1">
      <alignment horizontal="center" vertical="center" wrapText="1"/>
    </xf>
    <xf numFmtId="0" fontId="14" fillId="3" borderId="1" xfId="21" applyFont="1" applyFill="1" applyBorder="1" applyAlignment="1">
      <alignment horizontal="center" vertical="center" wrapText="1"/>
    </xf>
    <xf numFmtId="14" fontId="14" fillId="2" borderId="1" xfId="21" applyNumberFormat="1" applyFont="1" applyFill="1" applyBorder="1" applyAlignment="1">
      <alignment horizontal="center" vertical="center" wrapText="1"/>
    </xf>
    <xf numFmtId="9" fontId="14" fillId="8" borderId="1" xfId="25" applyFont="1" applyFill="1" applyBorder="1" applyAlignment="1">
      <alignment horizontal="center" vertical="center" wrapText="1"/>
    </xf>
    <xf numFmtId="0" fontId="14" fillId="2" borderId="1" xfId="21" applyFont="1" applyFill="1" applyBorder="1" applyAlignment="1">
      <alignment horizontal="center" vertical="center" wrapText="1"/>
    </xf>
    <xf numFmtId="0" fontId="56" fillId="5" borderId="2" xfId="0" applyFont="1" applyFill="1" applyBorder="1" applyAlignment="1">
      <alignment horizontal="center" vertical="center" wrapText="1"/>
    </xf>
    <xf numFmtId="0" fontId="56" fillId="5" borderId="7" xfId="0" applyFont="1" applyFill="1" applyBorder="1" applyAlignment="1">
      <alignment horizontal="center" vertical="center" wrapText="1"/>
    </xf>
    <xf numFmtId="0" fontId="56" fillId="5" borderId="12" xfId="0" applyFont="1" applyFill="1" applyBorder="1" applyAlignment="1">
      <alignment horizontal="center" vertical="center" wrapText="1"/>
    </xf>
    <xf numFmtId="0" fontId="56" fillId="5" borderId="1" xfId="0" applyFont="1" applyFill="1" applyBorder="1" applyAlignment="1">
      <alignment horizontal="center" vertical="center" wrapText="1"/>
    </xf>
    <xf numFmtId="14" fontId="56" fillId="5" borderId="2" xfId="0" applyNumberFormat="1" applyFont="1" applyFill="1" applyBorder="1" applyAlignment="1">
      <alignment horizontal="center" vertical="center" wrapText="1"/>
    </xf>
    <xf numFmtId="0" fontId="8" fillId="0" borderId="1" xfId="0" applyFont="1" applyFill="1" applyBorder="1" applyAlignment="1">
      <alignment horizontal="center" wrapText="1"/>
    </xf>
    <xf numFmtId="3" fontId="22" fillId="5" borderId="1" xfId="0" applyNumberFormat="1" applyFont="1" applyFill="1" applyBorder="1" applyAlignment="1">
      <alignment horizontal="center" vertical="center" wrapText="1"/>
    </xf>
    <xf numFmtId="3" fontId="36" fillId="5" borderId="1" xfId="0" applyNumberFormat="1" applyFont="1" applyFill="1" applyBorder="1" applyAlignment="1">
      <alignment horizontal="center" vertical="center" wrapText="1"/>
    </xf>
    <xf numFmtId="14" fontId="22" fillId="5" borderId="1" xfId="0" applyNumberFormat="1" applyFon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1" xfId="0" applyFont="1" applyFill="1" applyBorder="1" applyAlignment="1">
      <alignment horizontal="center" vertical="center"/>
    </xf>
    <xf numFmtId="0" fontId="36" fillId="5" borderId="1" xfId="0" applyFont="1" applyFill="1" applyBorder="1" applyAlignment="1">
      <alignment horizontal="center" vertical="center" wrapText="1"/>
    </xf>
    <xf numFmtId="9" fontId="22" fillId="5" borderId="1" xfId="25" applyFont="1" applyFill="1" applyBorder="1" applyAlignment="1">
      <alignment horizontal="center" vertical="center" wrapText="1"/>
    </xf>
    <xf numFmtId="9" fontId="36" fillId="5" borderId="1" xfId="0" applyNumberFormat="1" applyFont="1" applyFill="1" applyBorder="1" applyAlignment="1">
      <alignment horizontal="center" vertical="center" wrapText="1"/>
    </xf>
    <xf numFmtId="14" fontId="51" fillId="2" borderId="1" xfId="21" applyNumberFormat="1" applyFont="1" applyFill="1" applyBorder="1" applyAlignment="1">
      <alignment horizontal="center" vertical="center" wrapText="1"/>
    </xf>
    <xf numFmtId="0" fontId="51" fillId="2" borderId="1" xfId="21" applyFont="1" applyFill="1" applyBorder="1" applyAlignment="1">
      <alignment horizontal="center" vertical="center" wrapText="1"/>
    </xf>
    <xf numFmtId="14" fontId="51" fillId="2" borderId="1" xfId="21" applyNumberFormat="1" applyFont="1" applyFill="1" applyBorder="1" applyAlignment="1">
      <alignment horizontal="center" vertical="center" wrapText="1"/>
    </xf>
    <xf numFmtId="0" fontId="51" fillId="3" borderId="1" xfId="21" applyFont="1" applyFill="1" applyBorder="1" applyAlignment="1">
      <alignment horizontal="center" vertical="center" wrapText="1"/>
    </xf>
    <xf numFmtId="3" fontId="36" fillId="5" borderId="1" xfId="0" applyNumberFormat="1" applyFont="1" applyFill="1" applyBorder="1" applyAlignment="1">
      <alignment horizontal="center" vertical="center"/>
    </xf>
    <xf numFmtId="10" fontId="17" fillId="5" borderId="2" xfId="0" applyNumberFormat="1" applyFont="1" applyFill="1" applyBorder="1" applyAlignment="1">
      <alignment horizontal="center" vertical="center" wrapText="1"/>
    </xf>
    <xf numFmtId="10" fontId="17" fillId="5" borderId="12" xfId="0" applyNumberFormat="1" applyFont="1" applyFill="1" applyBorder="1" applyAlignment="1">
      <alignment horizontal="center" vertical="center" wrapText="1"/>
    </xf>
    <xf numFmtId="0" fontId="0" fillId="0" borderId="0" xfId="0" applyFill="1" applyAlignment="1">
      <alignment horizontal="center" vertical="center" wrapText="1"/>
    </xf>
    <xf numFmtId="0" fontId="0" fillId="0" borderId="1" xfId="0" applyBorder="1" applyAlignment="1">
      <alignment horizontal="center" vertical="center" wrapText="1"/>
    </xf>
    <xf numFmtId="14" fontId="36" fillId="0" borderId="1" xfId="0" applyNumberFormat="1" applyFont="1" applyBorder="1" applyAlignment="1">
      <alignment vertical="center" wrapText="1"/>
    </xf>
    <xf numFmtId="9" fontId="36" fillId="0" borderId="1" xfId="0" applyNumberFormat="1" applyFont="1" applyBorder="1" applyAlignment="1">
      <alignment vertical="center" wrapText="1"/>
    </xf>
    <xf numFmtId="0" fontId="0" fillId="0" borderId="0" xfId="0" applyAlignment="1">
      <alignment horizontal="center" vertical="center" wrapText="1"/>
    </xf>
    <xf numFmtId="14" fontId="91" fillId="0" borderId="1" xfId="0" applyNumberFormat="1" applyFont="1" applyBorder="1" applyAlignment="1">
      <alignment horizontal="center" vertical="center" wrapText="1"/>
    </xf>
    <xf numFmtId="0" fontId="70" fillId="0" borderId="1" xfId="0" applyFont="1" applyBorder="1" applyAlignment="1">
      <alignment horizontal="center" vertical="center"/>
    </xf>
    <xf numFmtId="37" fontId="91" fillId="8" borderId="1" xfId="0" applyNumberFormat="1" applyFont="1" applyFill="1" applyBorder="1" applyAlignment="1">
      <alignment horizontal="center" vertical="center" wrapText="1"/>
    </xf>
    <xf numFmtId="37" fontId="71" fillId="0" borderId="1" xfId="0" applyNumberFormat="1" applyFont="1" applyBorder="1" applyAlignment="1">
      <alignment horizontal="center" vertical="center"/>
    </xf>
    <xf numFmtId="0" fontId="97" fillId="5" borderId="1" xfId="0" applyFont="1" applyFill="1" applyBorder="1" applyAlignment="1">
      <alignment horizontal="center" vertical="center" wrapText="1"/>
    </xf>
    <xf numFmtId="0" fontId="56" fillId="5" borderId="1" xfId="0" applyFont="1" applyFill="1" applyBorder="1" applyAlignment="1"/>
    <xf numFmtId="0" fontId="56" fillId="5" borderId="1" xfId="0" applyFont="1" applyFill="1" applyBorder="1" applyAlignment="1">
      <alignment horizontal="center" vertical="top" wrapText="1"/>
    </xf>
    <xf numFmtId="167" fontId="56" fillId="5" borderId="1" xfId="0" applyNumberFormat="1" applyFont="1" applyFill="1" applyBorder="1" applyAlignment="1">
      <alignment horizontal="center" vertical="center" wrapText="1"/>
    </xf>
    <xf numFmtId="0" fontId="56" fillId="5" borderId="2" xfId="0" applyFont="1" applyFill="1" applyBorder="1" applyAlignment="1">
      <alignment vertical="center" wrapText="1"/>
    </xf>
    <xf numFmtId="0" fontId="56" fillId="5" borderId="12" xfId="0" applyFont="1" applyFill="1" applyBorder="1" applyAlignment="1">
      <alignment vertical="center" wrapText="1"/>
    </xf>
    <xf numFmtId="0" fontId="56" fillId="5" borderId="7" xfId="0" applyFont="1" applyFill="1" applyBorder="1" applyAlignment="1">
      <alignment vertical="center" wrapText="1"/>
    </xf>
    <xf numFmtId="0" fontId="40" fillId="0" borderId="20" xfId="0" applyFont="1" applyFill="1" applyBorder="1" applyAlignment="1">
      <alignment vertical="center" wrapText="1"/>
    </xf>
    <xf numFmtId="0" fontId="40" fillId="0" borderId="23" xfId="0" applyFont="1" applyFill="1" applyBorder="1" applyAlignment="1">
      <alignment vertical="center" wrapText="1"/>
    </xf>
    <xf numFmtId="0" fontId="36" fillId="5" borderId="1" xfId="0" applyFont="1" applyFill="1" applyBorder="1" applyAlignment="1">
      <alignment vertical="center" wrapText="1"/>
    </xf>
    <xf numFmtId="0" fontId="36" fillId="5" borderId="2" xfId="0" applyFont="1" applyFill="1" applyBorder="1" applyAlignment="1">
      <alignment vertical="center" wrapText="1"/>
    </xf>
    <xf numFmtId="9" fontId="5" fillId="5" borderId="1" xfId="25" applyFont="1" applyFill="1" applyBorder="1" applyAlignment="1">
      <alignment horizontal="center" vertical="center"/>
    </xf>
    <xf numFmtId="9" fontId="5" fillId="5" borderId="1" xfId="0" applyNumberFormat="1" applyFont="1" applyFill="1" applyBorder="1" applyAlignment="1">
      <alignment horizontal="center" vertical="center"/>
    </xf>
    <xf numFmtId="0" fontId="13" fillId="5" borderId="1" xfId="0" applyFont="1" applyFill="1" applyBorder="1" applyAlignment="1">
      <alignment horizontal="center" vertical="center"/>
    </xf>
    <xf numFmtId="9" fontId="48" fillId="5" borderId="1" xfId="0" applyNumberFormat="1" applyFont="1" applyFill="1" applyBorder="1" applyAlignment="1" applyProtection="1">
      <alignment horizontal="center" vertical="center" wrapText="1"/>
      <protection locked="0"/>
    </xf>
    <xf numFmtId="9" fontId="24" fillId="5" borderId="1" xfId="0" applyNumberFormat="1" applyFont="1" applyFill="1" applyBorder="1" applyAlignment="1">
      <alignment horizontal="center" vertical="center"/>
    </xf>
    <xf numFmtId="14" fontId="24" fillId="5" borderId="2" xfId="0" applyNumberFormat="1" applyFont="1" applyFill="1" applyBorder="1" applyAlignment="1">
      <alignment horizontal="center" vertical="center" wrapText="1"/>
    </xf>
    <xf numFmtId="9" fontId="24" fillId="5" borderId="17" xfId="0" applyNumberFormat="1" applyFont="1" applyFill="1" applyBorder="1" applyAlignment="1">
      <alignment horizontal="center" vertical="center" wrapText="1"/>
    </xf>
    <xf numFmtId="0" fontId="81" fillId="5" borderId="1" xfId="21" applyFont="1" applyFill="1" applyBorder="1" applyAlignment="1">
      <alignment vertical="center" wrapText="1"/>
    </xf>
    <xf numFmtId="0" fontId="82" fillId="5" borderId="1" xfId="0" applyFont="1" applyFill="1" applyBorder="1" applyAlignment="1">
      <alignment horizontal="center" vertical="center" wrapText="1"/>
    </xf>
    <xf numFmtId="1" fontId="83" fillId="5" borderId="1" xfId="0" applyNumberFormat="1" applyFont="1" applyFill="1" applyBorder="1" applyAlignment="1">
      <alignment horizontal="center" vertical="center" wrapText="1"/>
    </xf>
    <xf numFmtId="169" fontId="80" fillId="5" borderId="1" xfId="16" applyNumberFormat="1" applyFont="1" applyFill="1" applyBorder="1" applyAlignment="1">
      <alignment horizontal="center" vertical="center"/>
    </xf>
    <xf numFmtId="3" fontId="24" fillId="5" borderId="1" xfId="0" applyNumberFormat="1" applyFont="1" applyFill="1" applyBorder="1" applyAlignment="1">
      <alignment horizontal="justify" vertical="center" wrapText="1"/>
    </xf>
    <xf numFmtId="0" fontId="24" fillId="5" borderId="1" xfId="0" applyFont="1" applyFill="1" applyBorder="1" applyAlignment="1">
      <alignment horizontal="center" vertical="center"/>
    </xf>
    <xf numFmtId="0" fontId="6" fillId="5" borderId="1" xfId="21" applyFont="1" applyFill="1" applyBorder="1" applyAlignment="1">
      <alignment horizontal="center" vertical="center" wrapText="1"/>
    </xf>
    <xf numFmtId="0" fontId="91" fillId="5" borderId="1" xfId="0" applyFont="1" applyFill="1" applyBorder="1" applyAlignment="1">
      <alignment horizontal="center" vertical="center" wrapText="1"/>
    </xf>
    <xf numFmtId="0" fontId="51" fillId="5" borderId="1" xfId="0" applyFont="1" applyFill="1" applyBorder="1"/>
    <xf numFmtId="0" fontId="36" fillId="5" borderId="1" xfId="0" applyFont="1" applyFill="1" applyBorder="1" applyAlignment="1">
      <alignment wrapText="1"/>
    </xf>
    <xf numFmtId="9" fontId="91" fillId="5" borderId="1" xfId="0" applyNumberFormat="1" applyFont="1" applyFill="1" applyBorder="1" applyAlignment="1">
      <alignment horizontal="justify" vertical="center" wrapText="1"/>
    </xf>
    <xf numFmtId="14" fontId="36" fillId="5" borderId="1" xfId="0" applyNumberFormat="1" applyFont="1" applyFill="1" applyBorder="1" applyAlignment="1">
      <alignment vertical="center"/>
    </xf>
    <xf numFmtId="9" fontId="36" fillId="5" borderId="1" xfId="0" applyNumberFormat="1" applyFont="1" applyFill="1" applyBorder="1" applyAlignment="1">
      <alignment horizontal="justify" vertical="center" wrapText="1"/>
    </xf>
    <xf numFmtId="9" fontId="86" fillId="5" borderId="1" xfId="0" applyNumberFormat="1" applyFont="1" applyFill="1" applyBorder="1" applyAlignment="1">
      <alignment horizontal="center" vertical="center" wrapText="1"/>
    </xf>
    <xf numFmtId="0" fontId="36" fillId="5" borderId="1" xfId="0" applyFont="1" applyFill="1" applyBorder="1" applyAlignment="1">
      <alignment horizontal="center" wrapText="1"/>
    </xf>
    <xf numFmtId="0" fontId="24" fillId="5" borderId="1" xfId="0" applyFont="1" applyFill="1" applyBorder="1" applyAlignment="1">
      <alignment horizontal="center" vertical="center" wrapText="1"/>
    </xf>
    <xf numFmtId="0" fontId="31" fillId="5" borderId="1" xfId="0" applyFont="1" applyFill="1" applyBorder="1" applyAlignment="1">
      <alignment horizontal="center" vertical="center" wrapText="1"/>
    </xf>
    <xf numFmtId="14" fontId="24" fillId="5" borderId="1" xfId="0" applyNumberFormat="1" applyFont="1" applyFill="1" applyBorder="1" applyAlignment="1">
      <alignment horizontal="center" vertical="center" wrapText="1"/>
    </xf>
    <xf numFmtId="0" fontId="36" fillId="5" borderId="1" xfId="0" applyFont="1" applyFill="1" applyBorder="1"/>
    <xf numFmtId="0" fontId="91" fillId="5" borderId="1" xfId="0" applyFont="1" applyFill="1" applyBorder="1" applyAlignment="1">
      <alignment vertical="center" wrapText="1"/>
    </xf>
    <xf numFmtId="14" fontId="36" fillId="5" borderId="1" xfId="0" applyNumberFormat="1" applyFont="1" applyFill="1" applyBorder="1"/>
    <xf numFmtId="3" fontId="24" fillId="5" borderId="1" xfId="0" applyNumberFormat="1" applyFont="1" applyFill="1" applyBorder="1"/>
    <xf numFmtId="9" fontId="51" fillId="8" borderId="1" xfId="25" applyFont="1" applyFill="1" applyBorder="1" applyAlignment="1">
      <alignment horizontal="center" vertical="center" wrapText="1"/>
    </xf>
    <xf numFmtId="0" fontId="51" fillId="0" borderId="1" xfId="0" applyFont="1" applyFill="1" applyBorder="1" applyAlignment="1">
      <alignment vertical="center" wrapText="1"/>
    </xf>
    <xf numFmtId="0" fontId="51" fillId="5" borderId="1" xfId="21" applyFont="1" applyFill="1" applyBorder="1" applyAlignment="1">
      <alignment horizontal="center" vertical="center" wrapText="1"/>
    </xf>
    <xf numFmtId="1" fontId="90" fillId="5" borderId="1" xfId="0" applyNumberFormat="1" applyFont="1" applyFill="1" applyBorder="1" applyAlignment="1">
      <alignment horizontal="center" vertical="center"/>
    </xf>
    <xf numFmtId="0" fontId="0" fillId="5" borderId="1" xfId="0" applyFill="1" applyBorder="1" applyAlignment="1">
      <alignment horizontal="justify" vertical="center" wrapText="1"/>
    </xf>
    <xf numFmtId="3" fontId="36" fillId="5" borderId="1" xfId="0" applyNumberFormat="1" applyFont="1" applyFill="1" applyBorder="1"/>
    <xf numFmtId="9" fontId="36" fillId="0" borderId="1" xfId="0" applyNumberFormat="1" applyFont="1" applyBorder="1"/>
    <xf numFmtId="3" fontId="51" fillId="0" borderId="1" xfId="0" applyNumberFormat="1" applyFont="1" applyBorder="1"/>
    <xf numFmtId="14" fontId="17" fillId="5" borderId="1" xfId="0" applyNumberFormat="1" applyFont="1" applyFill="1" applyBorder="1" applyAlignment="1">
      <alignment vertical="center"/>
    </xf>
    <xf numFmtId="14" fontId="17" fillId="5" borderId="1" xfId="0" applyNumberFormat="1" applyFont="1" applyFill="1" applyBorder="1" applyAlignment="1">
      <alignment vertical="center" wrapText="1"/>
    </xf>
    <xf numFmtId="3" fontId="17" fillId="5" borderId="1" xfId="0" applyNumberFormat="1" applyFont="1" applyFill="1" applyBorder="1" applyAlignment="1">
      <alignment horizontal="center" vertical="center"/>
    </xf>
    <xf numFmtId="10" fontId="17" fillId="5" borderId="1" xfId="0" applyNumberFormat="1" applyFont="1" applyFill="1" applyBorder="1" applyAlignment="1">
      <alignment horizontal="justify" vertical="center" wrapText="1"/>
    </xf>
    <xf numFmtId="14" fontId="17" fillId="5" borderId="1" xfId="0" applyNumberFormat="1" applyFont="1" applyFill="1" applyBorder="1" applyAlignment="1">
      <alignment horizontal="center" vertical="center"/>
    </xf>
    <xf numFmtId="0" fontId="17" fillId="5" borderId="1" xfId="0" applyFont="1" applyFill="1" applyBorder="1" applyAlignment="1">
      <alignment horizontal="justify" vertical="center" wrapText="1"/>
    </xf>
    <xf numFmtId="14" fontId="17" fillId="5" borderId="1" xfId="0" applyNumberFormat="1" applyFont="1" applyFill="1" applyBorder="1" applyAlignment="1">
      <alignment horizontal="center" vertical="center" wrapText="1"/>
    </xf>
    <xf numFmtId="0" fontId="17" fillId="5" borderId="1" xfId="0" applyFont="1" applyFill="1" applyBorder="1" applyAlignment="1">
      <alignment horizontal="center" vertical="center"/>
    </xf>
    <xf numFmtId="0" fontId="17" fillId="5" borderId="1" xfId="0" applyFont="1" applyFill="1" applyBorder="1" applyAlignment="1">
      <alignment horizontal="center" vertical="center" wrapText="1"/>
    </xf>
    <xf numFmtId="166" fontId="17" fillId="5" borderId="1" xfId="0" applyNumberFormat="1" applyFont="1" applyFill="1" applyBorder="1" applyAlignment="1">
      <alignment horizontal="center" vertical="center"/>
    </xf>
    <xf numFmtId="0" fontId="17" fillId="5" borderId="1" xfId="0" applyFont="1" applyFill="1" applyBorder="1" applyAlignment="1">
      <alignment horizontal="left" vertical="center" wrapText="1"/>
    </xf>
    <xf numFmtId="0" fontId="17" fillId="5" borderId="1" xfId="0" applyFont="1" applyFill="1" applyBorder="1" applyAlignment="1">
      <alignment vertical="center" wrapText="1"/>
    </xf>
    <xf numFmtId="9" fontId="17" fillId="5" borderId="2" xfId="24" applyFont="1" applyFill="1" applyBorder="1" applyAlignment="1">
      <alignment horizontal="center" vertical="center"/>
    </xf>
    <xf numFmtId="10" fontId="17" fillId="5" borderId="1" xfId="0" applyNumberFormat="1" applyFont="1" applyFill="1" applyBorder="1" applyAlignment="1">
      <alignment horizontal="center" vertical="center"/>
    </xf>
    <xf numFmtId="10" fontId="17" fillId="5" borderId="2" xfId="0" applyNumberFormat="1" applyFont="1" applyFill="1" applyBorder="1" applyAlignment="1">
      <alignment horizontal="center" vertical="center"/>
    </xf>
    <xf numFmtId="10" fontId="17" fillId="5" borderId="12" xfId="0" applyNumberFormat="1" applyFont="1" applyFill="1" applyBorder="1" applyAlignment="1">
      <alignment horizontal="center" vertical="center"/>
    </xf>
    <xf numFmtId="0" fontId="73" fillId="5" borderId="1" xfId="0" applyFont="1" applyFill="1" applyBorder="1" applyAlignment="1">
      <alignment vertical="center"/>
    </xf>
    <xf numFmtId="166" fontId="16" fillId="5" borderId="1" xfId="0" applyNumberFormat="1" applyFont="1" applyFill="1" applyBorder="1" applyAlignment="1">
      <alignment horizontal="center" vertical="center"/>
    </xf>
    <xf numFmtId="10" fontId="17" fillId="5" borderId="1" xfId="0" applyNumberFormat="1" applyFont="1" applyFill="1" applyBorder="1" applyAlignment="1">
      <alignment vertical="center"/>
    </xf>
    <xf numFmtId="0" fontId="17" fillId="5" borderId="1" xfId="0" applyFont="1" applyFill="1" applyBorder="1" applyAlignment="1">
      <alignment vertical="center"/>
    </xf>
    <xf numFmtId="0" fontId="17" fillId="5" borderId="12" xfId="0" applyFont="1" applyFill="1" applyBorder="1" applyAlignment="1">
      <alignment vertical="center" wrapText="1"/>
    </xf>
    <xf numFmtId="3" fontId="17" fillId="5" borderId="1" xfId="0" applyNumberFormat="1" applyFont="1" applyFill="1" applyBorder="1" applyAlignment="1">
      <alignment horizontal="center" vertical="center" wrapText="1"/>
    </xf>
    <xf numFmtId="10" fontId="17" fillId="5" borderId="1" xfId="24" applyNumberFormat="1" applyFont="1" applyFill="1" applyBorder="1" applyAlignment="1">
      <alignment horizontal="center" vertical="center"/>
    </xf>
    <xf numFmtId="14" fontId="73" fillId="5" borderId="1" xfId="0" applyNumberFormat="1" applyFont="1" applyFill="1" applyBorder="1" applyAlignment="1">
      <alignment vertical="center"/>
    </xf>
    <xf numFmtId="10" fontId="17" fillId="5" borderId="1" xfId="0" applyNumberFormat="1" applyFont="1" applyFill="1" applyBorder="1" applyAlignment="1">
      <alignment horizontal="center" vertical="center" wrapText="1"/>
    </xf>
    <xf numFmtId="10" fontId="17" fillId="5" borderId="12" xfId="24" applyNumberFormat="1" applyFont="1" applyFill="1" applyBorder="1" applyAlignment="1">
      <alignment vertical="center"/>
    </xf>
    <xf numFmtId="0" fontId="17" fillId="5" borderId="1" xfId="21" applyFont="1" applyFill="1" applyBorder="1" applyAlignment="1">
      <alignment vertical="center" wrapText="1"/>
    </xf>
    <xf numFmtId="9" fontId="17" fillId="5" borderId="1" xfId="24" applyFont="1" applyFill="1" applyBorder="1" applyAlignment="1">
      <alignment horizontal="center" vertical="center"/>
    </xf>
    <xf numFmtId="10" fontId="16" fillId="5" borderId="1" xfId="0" applyNumberFormat="1" applyFont="1" applyFill="1" applyBorder="1" applyAlignment="1">
      <alignment horizontal="center" vertical="center"/>
    </xf>
    <xf numFmtId="0" fontId="22" fillId="5" borderId="1" xfId="0" applyFont="1" applyFill="1" applyBorder="1" applyAlignment="1">
      <alignment horizontal="justify" vertical="center" wrapText="1"/>
    </xf>
    <xf numFmtId="14" fontId="22" fillId="5" borderId="1" xfId="0" applyNumberFormat="1" applyFont="1" applyFill="1" applyBorder="1" applyAlignment="1">
      <alignment vertical="center"/>
    </xf>
    <xf numFmtId="10" fontId="22" fillId="5" borderId="1" xfId="0" applyNumberFormat="1" applyFont="1" applyFill="1" applyBorder="1" applyAlignment="1">
      <alignment vertical="center"/>
    </xf>
    <xf numFmtId="9" fontId="17" fillId="5" borderId="1" xfId="24" applyNumberFormat="1" applyFont="1" applyFill="1" applyBorder="1" applyAlignment="1">
      <alignment horizontal="center" vertical="center"/>
    </xf>
    <xf numFmtId="14" fontId="22" fillId="5" borderId="1" xfId="0" applyNumberFormat="1" applyFont="1" applyFill="1" applyBorder="1" applyAlignment="1">
      <alignment horizontal="justify" vertical="center" wrapText="1"/>
    </xf>
    <xf numFmtId="0" fontId="22" fillId="5" borderId="1" xfId="0" applyFont="1" applyFill="1" applyBorder="1" applyAlignment="1">
      <alignment vertical="center"/>
    </xf>
    <xf numFmtId="166" fontId="22" fillId="5" borderId="1" xfId="0" applyNumberFormat="1" applyFont="1" applyFill="1" applyBorder="1" applyAlignment="1">
      <alignment horizontal="center" vertical="center"/>
    </xf>
    <xf numFmtId="9" fontId="103" fillId="5" borderId="1" xfId="0" applyNumberFormat="1" applyFont="1" applyFill="1" applyBorder="1" applyAlignment="1">
      <alignment vertical="center"/>
    </xf>
    <xf numFmtId="10" fontId="103" fillId="5" borderId="1" xfId="0" applyNumberFormat="1" applyFont="1" applyFill="1" applyBorder="1" applyAlignment="1">
      <alignment vertical="center"/>
    </xf>
    <xf numFmtId="0" fontId="17" fillId="5" borderId="2" xfId="0" applyFont="1" applyFill="1" applyBorder="1" applyAlignment="1">
      <alignment horizontal="justify" vertical="center" wrapText="1"/>
    </xf>
    <xf numFmtId="14" fontId="17" fillId="5" borderId="2" xfId="0" applyNumberFormat="1" applyFont="1" applyFill="1" applyBorder="1" applyAlignment="1">
      <alignment horizontal="center" vertical="center"/>
    </xf>
    <xf numFmtId="0" fontId="17" fillId="5" borderId="2"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5" borderId="2" xfId="0" applyFont="1" applyFill="1" applyBorder="1" applyAlignment="1">
      <alignment horizontal="center" vertical="center" wrapText="1"/>
    </xf>
    <xf numFmtId="3" fontId="17" fillId="5" borderId="9" xfId="0" applyNumberFormat="1" applyFont="1" applyFill="1" applyBorder="1" applyAlignment="1">
      <alignment horizontal="center" vertical="center"/>
    </xf>
    <xf numFmtId="9" fontId="17" fillId="5" borderId="12" xfId="24" applyFont="1" applyFill="1" applyBorder="1" applyAlignment="1">
      <alignment horizontal="center" vertical="center"/>
    </xf>
    <xf numFmtId="3" fontId="17" fillId="5" borderId="1" xfId="0" applyNumberFormat="1" applyFont="1" applyFill="1" applyBorder="1" applyAlignment="1">
      <alignment vertical="center"/>
    </xf>
    <xf numFmtId="3" fontId="17" fillId="5" borderId="12" xfId="0" applyNumberFormat="1" applyFont="1" applyFill="1" applyBorder="1" applyAlignment="1">
      <alignment vertical="center"/>
    </xf>
    <xf numFmtId="0" fontId="20" fillId="5" borderId="1" xfId="0" applyFont="1" applyFill="1" applyBorder="1" applyAlignment="1">
      <alignment horizontal="justify" vertical="center" wrapText="1"/>
    </xf>
    <xf numFmtId="0" fontId="74" fillId="5" borderId="1" xfId="0" applyFont="1" applyFill="1" applyBorder="1" applyAlignment="1">
      <alignment vertical="center" wrapText="1"/>
    </xf>
    <xf numFmtId="0" fontId="74" fillId="5" borderId="1" xfId="0" applyFont="1" applyFill="1" applyBorder="1" applyAlignment="1">
      <alignment horizontal="center" vertical="center" wrapText="1"/>
    </xf>
    <xf numFmtId="9" fontId="5" fillId="5" borderId="1" xfId="24" applyFont="1" applyFill="1" applyBorder="1" applyAlignment="1">
      <alignment horizontal="center" vertical="center" wrapText="1"/>
    </xf>
    <xf numFmtId="9" fontId="5" fillId="5" borderId="2" xfId="24" applyFont="1" applyFill="1" applyBorder="1" applyAlignment="1">
      <alignment horizontal="center" vertical="center" wrapText="1"/>
    </xf>
    <xf numFmtId="0" fontId="24" fillId="20" borderId="1" xfId="0" applyFont="1" applyFill="1" applyBorder="1" applyAlignment="1">
      <alignment horizontal="center" vertical="center" wrapText="1"/>
    </xf>
    <xf numFmtId="0" fontId="24" fillId="20" borderId="1" xfId="0" applyFont="1" applyFill="1" applyBorder="1" applyAlignment="1">
      <alignment horizontal="center" vertical="center"/>
    </xf>
    <xf numFmtId="0" fontId="24" fillId="20" borderId="1" xfId="0" applyFont="1" applyFill="1" applyBorder="1" applyAlignment="1">
      <alignment vertical="center" wrapText="1"/>
    </xf>
    <xf numFmtId="14" fontId="24" fillId="20" borderId="1" xfId="0" applyNumberFormat="1" applyFont="1" applyFill="1" applyBorder="1" applyAlignment="1">
      <alignment horizontal="center" vertical="center"/>
    </xf>
    <xf numFmtId="9" fontId="24" fillId="20" borderId="1" xfId="0" applyNumberFormat="1" applyFont="1" applyFill="1" applyBorder="1" applyAlignment="1">
      <alignment vertical="center" wrapText="1"/>
    </xf>
    <xf numFmtId="0" fontId="24" fillId="5" borderId="8" xfId="0" applyFont="1" applyFill="1" applyBorder="1" applyAlignment="1">
      <alignment vertical="center"/>
    </xf>
    <xf numFmtId="0" fontId="24" fillId="5" borderId="4" xfId="0" applyFont="1" applyFill="1" applyBorder="1" applyAlignment="1">
      <alignment vertical="center"/>
    </xf>
    <xf numFmtId="0" fontId="24" fillId="5" borderId="5" xfId="0" applyFont="1" applyFill="1" applyBorder="1" applyAlignment="1">
      <alignment vertical="center"/>
    </xf>
    <xf numFmtId="0" fontId="24" fillId="5" borderId="2" xfId="0" applyFont="1" applyFill="1" applyBorder="1" applyAlignment="1">
      <alignment vertical="center" wrapText="1"/>
    </xf>
    <xf numFmtId="0" fontId="24" fillId="5" borderId="11" xfId="0" applyFont="1" applyFill="1" applyBorder="1" applyAlignment="1">
      <alignment vertical="center"/>
    </xf>
    <xf numFmtId="0" fontId="24" fillId="5" borderId="0" xfId="0" applyFont="1" applyFill="1" applyBorder="1" applyAlignment="1">
      <alignment vertical="center"/>
    </xf>
    <xf numFmtId="0" fontId="24" fillId="5" borderId="10" xfId="0" applyFont="1" applyFill="1" applyBorder="1" applyAlignment="1">
      <alignment vertical="center"/>
    </xf>
    <xf numFmtId="0" fontId="24" fillId="5" borderId="7" xfId="0" applyFont="1" applyFill="1" applyBorder="1" applyAlignment="1">
      <alignment vertical="center" wrapText="1"/>
    </xf>
    <xf numFmtId="0" fontId="24" fillId="5" borderId="12" xfId="0" applyFont="1" applyFill="1" applyBorder="1" applyAlignment="1">
      <alignment vertical="center" wrapText="1"/>
    </xf>
    <xf numFmtId="0" fontId="24" fillId="5" borderId="20" xfId="0" applyFont="1" applyFill="1" applyBorder="1" applyAlignment="1">
      <alignment vertical="center"/>
    </xf>
    <xf numFmtId="0" fontId="24" fillId="5" borderId="23" xfId="0" applyFont="1" applyFill="1" applyBorder="1" applyAlignment="1">
      <alignment vertical="center"/>
    </xf>
    <xf numFmtId="0" fontId="24" fillId="5" borderId="29" xfId="0" applyFont="1" applyFill="1" applyBorder="1" applyAlignment="1">
      <alignment vertical="center"/>
    </xf>
    <xf numFmtId="0" fontId="9" fillId="13" borderId="1" xfId="21" applyFont="1" applyFill="1" applyBorder="1" applyAlignment="1">
      <alignment horizontal="center" vertical="center" wrapText="1"/>
    </xf>
    <xf numFmtId="0" fontId="72" fillId="0" borderId="0" xfId="0" applyFont="1" applyAlignment="1">
      <alignment horizontal="center" vertical="center"/>
    </xf>
    <xf numFmtId="0" fontId="8" fillId="5" borderId="1" xfId="21" applyFont="1" applyFill="1" applyBorder="1" applyAlignment="1">
      <alignment horizontal="center" vertical="center" wrapText="1"/>
    </xf>
    <xf numFmtId="9" fontId="8" fillId="5" borderId="1" xfId="28" applyFont="1" applyFill="1" applyBorder="1" applyAlignment="1">
      <alignment horizontal="center" vertical="center" wrapText="1"/>
    </xf>
    <xf numFmtId="0" fontId="8" fillId="0" borderId="1" xfId="21" applyFont="1" applyFill="1" applyBorder="1" applyAlignment="1">
      <alignment horizontal="center" vertical="center" wrapText="1"/>
    </xf>
    <xf numFmtId="9" fontId="8" fillId="0" borderId="1" xfId="28" applyFont="1" applyFill="1" applyBorder="1" applyAlignment="1">
      <alignment horizontal="center" vertical="center" wrapText="1"/>
    </xf>
    <xf numFmtId="0" fontId="8" fillId="0" borderId="1" xfId="21" applyFont="1" applyFill="1" applyBorder="1" applyAlignment="1">
      <alignment horizontal="justify" vertical="center" wrapText="1"/>
    </xf>
    <xf numFmtId="0" fontId="72" fillId="5" borderId="1" xfId="0" applyFont="1" applyFill="1" applyBorder="1" applyAlignment="1">
      <alignment horizontal="center" vertical="center"/>
    </xf>
    <xf numFmtId="0" fontId="72" fillId="5" borderId="0" xfId="0" applyFont="1" applyFill="1"/>
    <xf numFmtId="9" fontId="8" fillId="5" borderId="1" xfId="28" applyFont="1" applyFill="1" applyBorder="1" applyAlignment="1">
      <alignment horizontal="center" vertical="center"/>
    </xf>
    <xf numFmtId="0" fontId="8" fillId="0" borderId="1" xfId="0" applyFont="1" applyFill="1" applyBorder="1" applyAlignment="1">
      <alignment horizontal="justify" vertical="center" wrapText="1"/>
    </xf>
    <xf numFmtId="9" fontId="72" fillId="0" borderId="1" xfId="28" applyFont="1" applyFill="1" applyBorder="1" applyAlignment="1">
      <alignment horizontal="center" vertical="center" wrapText="1"/>
    </xf>
    <xf numFmtId="0" fontId="72" fillId="0" borderId="1" xfId="0" applyFont="1" applyFill="1" applyBorder="1" applyAlignment="1">
      <alignment horizontal="justify" vertical="center" wrapText="1"/>
    </xf>
    <xf numFmtId="9" fontId="72" fillId="5" borderId="1" xfId="0" applyNumberFormat="1" applyFont="1" applyFill="1" applyBorder="1" applyAlignment="1">
      <alignment horizontal="center" vertical="center"/>
    </xf>
    <xf numFmtId="0" fontId="8" fillId="0" borderId="1" xfId="23" applyFont="1" applyFill="1" applyBorder="1" applyAlignment="1">
      <alignment horizontal="justify" vertical="center" wrapText="1"/>
    </xf>
    <xf numFmtId="0" fontId="8" fillId="0" borderId="1" xfId="23" applyFont="1" applyFill="1" applyBorder="1" applyAlignment="1">
      <alignment horizontal="center" vertical="center" wrapText="1"/>
    </xf>
    <xf numFmtId="0" fontId="114" fillId="0" borderId="1" xfId="0" applyFont="1" applyFill="1" applyBorder="1" applyAlignment="1">
      <alignment horizontal="center" vertical="center" wrapText="1"/>
    </xf>
    <xf numFmtId="0" fontId="8" fillId="0" borderId="1" xfId="20" applyFont="1" applyFill="1" applyBorder="1" applyAlignment="1">
      <alignment horizontal="center" vertical="center" wrapText="1"/>
    </xf>
    <xf numFmtId="0" fontId="8" fillId="0" borderId="1" xfId="20" applyFont="1" applyFill="1" applyBorder="1" applyAlignment="1">
      <alignment horizontal="justify" vertical="center" wrapText="1"/>
    </xf>
    <xf numFmtId="9" fontId="8" fillId="5" borderId="1" xfId="26" applyFont="1" applyFill="1" applyBorder="1" applyAlignment="1">
      <alignment horizontal="center" vertical="center" wrapText="1"/>
    </xf>
    <xf numFmtId="9" fontId="114" fillId="5" borderId="1" xfId="26" applyFont="1" applyFill="1" applyBorder="1" applyAlignment="1">
      <alignment horizontal="center" vertical="center" wrapText="1"/>
    </xf>
    <xf numFmtId="9" fontId="114" fillId="0" borderId="1" xfId="26" applyFont="1" applyFill="1" applyBorder="1" applyAlignment="1">
      <alignment horizontal="center" vertical="center" wrapText="1"/>
    </xf>
    <xf numFmtId="0" fontId="72" fillId="5" borderId="1" xfId="0" applyFont="1" applyFill="1" applyBorder="1"/>
    <xf numFmtId="9" fontId="72" fillId="5" borderId="12" xfId="28" applyFont="1" applyFill="1" applyBorder="1" applyAlignment="1">
      <alignment horizontal="center" vertical="center"/>
    </xf>
    <xf numFmtId="0" fontId="72" fillId="0" borderId="12" xfId="0" applyFont="1" applyFill="1" applyBorder="1" applyAlignment="1">
      <alignment horizontal="center" vertical="center" wrapText="1"/>
    </xf>
    <xf numFmtId="9" fontId="72" fillId="0" borderId="12" xfId="28" applyFont="1" applyFill="1" applyBorder="1" applyAlignment="1">
      <alignment horizontal="center" vertical="center" wrapText="1"/>
    </xf>
    <xf numFmtId="9" fontId="72" fillId="5" borderId="12" xfId="0" applyNumberFormat="1" applyFont="1" applyFill="1" applyBorder="1" applyAlignment="1">
      <alignment horizontal="center" vertical="center"/>
    </xf>
    <xf numFmtId="0" fontId="72" fillId="0" borderId="1" xfId="0" applyFont="1" applyFill="1" applyBorder="1" applyAlignment="1">
      <alignment wrapText="1"/>
    </xf>
    <xf numFmtId="9" fontId="8" fillId="0" borderId="1" xfId="0" applyNumberFormat="1" applyFont="1" applyFill="1" applyBorder="1" applyAlignment="1">
      <alignment horizontal="center" vertical="center" wrapText="1"/>
    </xf>
    <xf numFmtId="9" fontId="8" fillId="0" borderId="1" xfId="0" applyNumberFormat="1" applyFont="1" applyFill="1" applyBorder="1" applyAlignment="1">
      <alignment horizontal="justify" vertical="center" wrapText="1"/>
    </xf>
    <xf numFmtId="0" fontId="3" fillId="5" borderId="1" xfId="0" applyFont="1" applyFill="1" applyBorder="1" applyAlignment="1">
      <alignment horizontal="center" vertical="center" wrapText="1"/>
    </xf>
    <xf numFmtId="9" fontId="3" fillId="5" borderId="1" xfId="28" applyFont="1" applyFill="1" applyBorder="1" applyAlignment="1">
      <alignment horizontal="center" vertical="center"/>
    </xf>
    <xf numFmtId="9" fontId="72" fillId="0" borderId="1" xfId="28" applyFont="1" applyFill="1" applyBorder="1" applyAlignment="1">
      <alignment horizontal="center" vertical="center"/>
    </xf>
    <xf numFmtId="0" fontId="72" fillId="0" borderId="1" xfId="0" applyFont="1" applyFill="1" applyBorder="1" applyAlignment="1">
      <alignment horizontal="justify" vertical="center"/>
    </xf>
    <xf numFmtId="9" fontId="8" fillId="0" borderId="1" xfId="28" applyFont="1" applyFill="1" applyBorder="1" applyAlignment="1">
      <alignment horizontal="center" vertical="center"/>
    </xf>
    <xf numFmtId="0" fontId="72" fillId="0" borderId="1" xfId="0" applyFont="1" applyFill="1" applyBorder="1" applyAlignment="1">
      <alignment horizontal="left" vertical="center"/>
    </xf>
    <xf numFmtId="9" fontId="72" fillId="0" borderId="1" xfId="0" applyNumberFormat="1" applyFont="1" applyFill="1" applyBorder="1" applyAlignment="1">
      <alignment horizontal="center" vertical="center" wrapText="1"/>
    </xf>
    <xf numFmtId="9" fontId="72" fillId="0" borderId="1" xfId="0" applyNumberFormat="1" applyFont="1" applyFill="1" applyBorder="1" applyAlignment="1">
      <alignment vertical="center"/>
    </xf>
    <xf numFmtId="0" fontId="72" fillId="0" borderId="1" xfId="0" applyFont="1" applyFill="1" applyBorder="1"/>
    <xf numFmtId="0" fontId="72" fillId="0" borderId="0" xfId="0" applyFont="1"/>
    <xf numFmtId="9" fontId="72" fillId="0" borderId="0" xfId="28" applyFont="1"/>
    <xf numFmtId="9" fontId="72" fillId="0" borderId="0" xfId="28" applyFont="1" applyAlignment="1"/>
    <xf numFmtId="9" fontId="72" fillId="0" borderId="0" xfId="28" applyFont="1" applyAlignment="1">
      <alignment horizontal="center" vertical="center"/>
    </xf>
    <xf numFmtId="0" fontId="72" fillId="0" borderId="0" xfId="0" applyFont="1" applyAlignment="1">
      <alignment horizontal="center"/>
    </xf>
    <xf numFmtId="9" fontId="8" fillId="0" borderId="1" xfId="26" applyFont="1" applyFill="1" applyBorder="1" applyAlignment="1">
      <alignment horizontal="center" vertical="center" wrapText="1"/>
    </xf>
    <xf numFmtId="0" fontId="72" fillId="5" borderId="1" xfId="0" applyFont="1" applyFill="1" applyBorder="1" applyAlignment="1">
      <alignment horizontal="center"/>
    </xf>
    <xf numFmtId="9" fontId="8" fillId="5" borderId="1" xfId="26" applyFont="1" applyFill="1" applyBorder="1" applyAlignment="1">
      <alignment horizontal="center" vertical="center"/>
    </xf>
    <xf numFmtId="0" fontId="72" fillId="5" borderId="1" xfId="0" applyFont="1" applyFill="1" applyBorder="1" applyAlignment="1">
      <alignment wrapText="1"/>
    </xf>
    <xf numFmtId="9" fontId="72" fillId="0" borderId="1" xfId="26" applyFont="1" applyFill="1" applyBorder="1" applyAlignment="1">
      <alignment horizontal="center" vertical="center" wrapText="1"/>
    </xf>
    <xf numFmtId="9" fontId="72" fillId="5" borderId="1" xfId="0" applyNumberFormat="1" applyFont="1" applyFill="1" applyBorder="1"/>
    <xf numFmtId="9" fontId="72" fillId="5" borderId="1" xfId="0" applyNumberFormat="1" applyFont="1" applyFill="1" applyBorder="1" applyAlignment="1">
      <alignment wrapText="1"/>
    </xf>
    <xf numFmtId="0" fontId="8" fillId="0" borderId="12" xfId="0" applyFont="1" applyFill="1" applyBorder="1" applyAlignment="1">
      <alignment horizontal="left" vertical="center" wrapText="1"/>
    </xf>
    <xf numFmtId="0" fontId="114" fillId="0" borderId="1" xfId="0" applyFont="1" applyFill="1" applyBorder="1" applyAlignment="1">
      <alignment horizontal="left" vertical="center" wrapText="1"/>
    </xf>
    <xf numFmtId="0" fontId="72" fillId="5" borderId="1" xfId="0" applyFont="1" applyFill="1" applyBorder="1" applyAlignment="1">
      <alignment horizontal="center" wrapText="1"/>
    </xf>
    <xf numFmtId="9" fontId="72" fillId="5" borderId="1" xfId="0" applyNumberFormat="1" applyFont="1" applyFill="1" applyBorder="1" applyAlignment="1">
      <alignment horizontal="center"/>
    </xf>
    <xf numFmtId="9" fontId="72" fillId="5" borderId="1" xfId="0" applyNumberFormat="1" applyFont="1" applyFill="1" applyBorder="1" applyAlignment="1">
      <alignment horizontal="center" wrapText="1"/>
    </xf>
    <xf numFmtId="9" fontId="72" fillId="5" borderId="12" xfId="26" applyFont="1" applyFill="1" applyBorder="1" applyAlignment="1">
      <alignment horizontal="center" vertical="center"/>
    </xf>
    <xf numFmtId="9" fontId="72" fillId="0" borderId="12" xfId="26" applyFont="1" applyFill="1" applyBorder="1" applyAlignment="1">
      <alignment horizontal="center" vertical="center" wrapText="1"/>
    </xf>
    <xf numFmtId="9" fontId="3" fillId="5" borderId="1" xfId="26" applyFont="1" applyFill="1" applyBorder="1" applyAlignment="1">
      <alignment horizontal="center" vertical="center"/>
    </xf>
    <xf numFmtId="9" fontId="72" fillId="0" borderId="1" xfId="26" applyFont="1" applyFill="1" applyBorder="1" applyAlignment="1">
      <alignment horizontal="center" vertical="center"/>
    </xf>
    <xf numFmtId="9" fontId="8" fillId="0" borderId="1" xfId="26" applyFont="1" applyFill="1" applyBorder="1" applyAlignment="1">
      <alignment horizontal="center" vertical="center"/>
    </xf>
    <xf numFmtId="9" fontId="72" fillId="0" borderId="1" xfId="0" applyNumberFormat="1" applyFont="1" applyFill="1" applyBorder="1" applyAlignment="1">
      <alignment vertical="top" wrapText="1"/>
    </xf>
    <xf numFmtId="0" fontId="72" fillId="0" borderId="1" xfId="0" applyFont="1" applyFill="1" applyBorder="1" applyAlignment="1">
      <alignment horizontal="left" vertical="top" wrapText="1"/>
    </xf>
    <xf numFmtId="0" fontId="72" fillId="0" borderId="1" xfId="0" applyFont="1" applyFill="1" applyBorder="1" applyAlignment="1">
      <alignment vertical="top" wrapText="1"/>
    </xf>
    <xf numFmtId="9" fontId="72" fillId="0" borderId="0" xfId="26" applyFont="1"/>
    <xf numFmtId="9" fontId="72" fillId="0" borderId="0" xfId="26" applyFont="1" applyAlignment="1"/>
    <xf numFmtId="9" fontId="72" fillId="0" borderId="0" xfId="26" applyFont="1" applyAlignment="1">
      <alignment horizontal="center" vertical="center"/>
    </xf>
    <xf numFmtId="0" fontId="72" fillId="0" borderId="0" xfId="0" applyFont="1" applyFill="1"/>
    <xf numFmtId="0" fontId="3" fillId="0" borderId="0" xfId="0" applyFont="1" applyAlignment="1">
      <alignment horizontal="center" vertical="center"/>
    </xf>
    <xf numFmtId="0" fontId="3" fillId="5" borderId="1" xfId="0" applyFont="1" applyFill="1" applyBorder="1"/>
    <xf numFmtId="0" fontId="68" fillId="0" borderId="0" xfId="0" applyFont="1" applyFill="1"/>
    <xf numFmtId="0" fontId="3" fillId="5" borderId="0" xfId="0" applyFont="1" applyFill="1"/>
    <xf numFmtId="0" fontId="3" fillId="0" borderId="0" xfId="0" applyFont="1" applyFill="1" applyAlignment="1">
      <alignment wrapText="1"/>
    </xf>
    <xf numFmtId="0" fontId="3" fillId="0" borderId="1" xfId="0" applyFont="1" applyFill="1" applyBorder="1" applyAlignment="1">
      <alignment horizontal="center" vertical="center" wrapText="1"/>
    </xf>
    <xf numFmtId="9" fontId="3" fillId="0" borderId="1" xfId="26" applyFont="1" applyFill="1" applyBorder="1" applyAlignment="1">
      <alignment horizontal="center" vertical="center" wrapText="1"/>
    </xf>
    <xf numFmtId="0" fontId="3" fillId="0" borderId="1" xfId="0" applyFont="1" applyFill="1" applyBorder="1" applyAlignment="1">
      <alignment horizontal="justify" vertical="center" wrapText="1"/>
    </xf>
    <xf numFmtId="0" fontId="3" fillId="5" borderId="0" xfId="0" applyFont="1" applyFill="1" applyAlignment="1"/>
    <xf numFmtId="9" fontId="3" fillId="5" borderId="1" xfId="0" applyNumberFormat="1" applyFont="1" applyFill="1" applyBorder="1"/>
    <xf numFmtId="0" fontId="9" fillId="0" borderId="1" xfId="20" applyFont="1" applyFill="1" applyBorder="1" applyAlignment="1">
      <alignment horizontal="center" vertical="center" wrapText="1"/>
    </xf>
    <xf numFmtId="1" fontId="3" fillId="5" borderId="1" xfId="0" applyNumberFormat="1" applyFont="1" applyFill="1" applyBorder="1"/>
    <xf numFmtId="0" fontId="38" fillId="5" borderId="0" xfId="0" applyFont="1" applyFill="1" applyAlignment="1">
      <alignment wrapText="1"/>
    </xf>
    <xf numFmtId="0" fontId="68" fillId="5" borderId="0" xfId="0" applyFont="1" applyFill="1" applyAlignment="1">
      <alignment wrapText="1"/>
    </xf>
    <xf numFmtId="0" fontId="3" fillId="5" borderId="0" xfId="0" applyFont="1" applyFill="1" applyAlignment="1">
      <alignment wrapText="1"/>
    </xf>
    <xf numFmtId="0" fontId="3" fillId="0" borderId="1" xfId="0" applyFont="1" applyFill="1" applyBorder="1" applyAlignment="1">
      <alignment horizontal="justify" vertical="center"/>
    </xf>
    <xf numFmtId="9" fontId="3" fillId="0" borderId="0" xfId="26" applyFont="1"/>
    <xf numFmtId="9" fontId="3" fillId="0" borderId="0" xfId="26" applyFont="1" applyAlignment="1"/>
    <xf numFmtId="0" fontId="3" fillId="0" borderId="0" xfId="0" applyFont="1" applyFill="1"/>
    <xf numFmtId="9" fontId="3" fillId="0" borderId="0" xfId="26" applyFont="1" applyAlignment="1">
      <alignment horizontal="center" vertical="center"/>
    </xf>
    <xf numFmtId="0" fontId="3" fillId="0" borderId="0" xfId="0" applyFont="1" applyAlignment="1">
      <alignment horizontal="justify" vertical="center"/>
    </xf>
    <xf numFmtId="0" fontId="3" fillId="0" borderId="0" xfId="0" applyFont="1" applyAlignment="1">
      <alignment horizontal="center"/>
    </xf>
    <xf numFmtId="0" fontId="3" fillId="0" borderId="0" xfId="0" applyFont="1"/>
    <xf numFmtId="0" fontId="114" fillId="5" borderId="1" xfId="0" applyFont="1" applyFill="1" applyBorder="1"/>
    <xf numFmtId="0" fontId="9" fillId="0" borderId="1" xfId="0" applyFont="1" applyFill="1" applyBorder="1" applyAlignment="1">
      <alignment horizontal="left" vertical="center" wrapText="1"/>
    </xf>
    <xf numFmtId="0" fontId="9" fillId="0" borderId="1" xfId="0" applyFont="1" applyFill="1" applyBorder="1" applyAlignment="1">
      <alignment wrapText="1"/>
    </xf>
    <xf numFmtId="0" fontId="8" fillId="0" borderId="1" xfId="0" applyFont="1" applyFill="1" applyBorder="1" applyAlignment="1">
      <alignment vertical="top" wrapText="1"/>
    </xf>
    <xf numFmtId="0" fontId="72" fillId="0" borderId="1" xfId="0" applyFont="1" applyFill="1" applyBorder="1" applyAlignment="1">
      <alignment horizontal="center" wrapText="1"/>
    </xf>
    <xf numFmtId="0" fontId="72" fillId="5" borderId="0" xfId="0" applyFont="1" applyFill="1" applyAlignment="1">
      <alignment horizontal="center" vertical="center"/>
    </xf>
    <xf numFmtId="0" fontId="72" fillId="5" borderId="1" xfId="0" applyNumberFormat="1" applyFont="1" applyFill="1" applyBorder="1" applyAlignment="1">
      <alignment horizontal="center" vertical="center"/>
    </xf>
    <xf numFmtId="9" fontId="72" fillId="0" borderId="1" xfId="0" applyNumberFormat="1" applyFont="1" applyFill="1" applyBorder="1"/>
    <xf numFmtId="0" fontId="82" fillId="0" borderId="1" xfId="0" applyFont="1" applyFill="1" applyBorder="1" applyAlignment="1">
      <alignment wrapText="1"/>
    </xf>
    <xf numFmtId="0" fontId="35" fillId="0" borderId="9" xfId="21" applyFont="1" applyFill="1" applyBorder="1" applyAlignment="1">
      <alignment vertical="center"/>
    </xf>
    <xf numFmtId="0" fontId="35" fillId="0" borderId="3" xfId="21" applyFont="1" applyFill="1" applyBorder="1" applyAlignment="1">
      <alignment vertical="center"/>
    </xf>
    <xf numFmtId="0" fontId="35" fillId="0" borderId="6" xfId="21" applyFont="1" applyFill="1" applyBorder="1" applyAlignment="1">
      <alignment vertical="center"/>
    </xf>
    <xf numFmtId="0" fontId="72" fillId="5" borderId="1" xfId="0" applyFont="1" applyFill="1" applyBorder="1" applyAlignment="1">
      <alignment horizontal="right"/>
    </xf>
    <xf numFmtId="0" fontId="117" fillId="5" borderId="0" xfId="0" applyFont="1" applyFill="1"/>
    <xf numFmtId="0" fontId="8" fillId="5" borderId="1" xfId="20" applyFont="1" applyFill="1" applyBorder="1" applyAlignment="1">
      <alignment horizontal="justify" vertical="center" wrapText="1"/>
    </xf>
    <xf numFmtId="0" fontId="72" fillId="5" borderId="1" xfId="0" applyFont="1" applyFill="1" applyBorder="1" applyAlignment="1">
      <alignment horizontal="justify" vertical="center" wrapText="1"/>
    </xf>
    <xf numFmtId="0" fontId="8" fillId="5" borderId="1" xfId="20" applyFont="1" applyFill="1" applyBorder="1" applyAlignment="1">
      <alignment horizontal="center" vertical="center" wrapText="1"/>
    </xf>
    <xf numFmtId="0" fontId="8" fillId="5" borderId="1" xfId="0" applyFont="1" applyFill="1" applyBorder="1" applyAlignment="1">
      <alignment horizontal="justify" vertical="center" wrapText="1"/>
    </xf>
    <xf numFmtId="9" fontId="8" fillId="5" borderId="1" xfId="0" applyNumberFormat="1" applyFont="1" applyFill="1" applyBorder="1" applyAlignment="1">
      <alignment horizontal="justify" vertical="center" wrapText="1"/>
    </xf>
    <xf numFmtId="9" fontId="8" fillId="5" borderId="1" xfId="0" applyNumberFormat="1" applyFont="1" applyFill="1" applyBorder="1" applyAlignment="1">
      <alignment horizontal="center" vertical="center" wrapText="1"/>
    </xf>
    <xf numFmtId="0" fontId="72" fillId="5" borderId="1" xfId="0" applyFont="1" applyFill="1" applyBorder="1" applyAlignment="1">
      <alignment horizontal="justify" vertical="center"/>
    </xf>
    <xf numFmtId="0" fontId="72" fillId="5" borderId="1" xfId="0" applyFont="1" applyFill="1" applyBorder="1" applyAlignment="1">
      <alignment horizontal="right" wrapText="1"/>
    </xf>
    <xf numFmtId="0" fontId="9" fillId="0" borderId="0" xfId="21" applyFont="1" applyFill="1" applyBorder="1" applyAlignment="1">
      <alignment vertical="center" wrapText="1"/>
    </xf>
    <xf numFmtId="0" fontId="8" fillId="5" borderId="0" xfId="0" applyFont="1" applyFill="1"/>
    <xf numFmtId="0" fontId="35" fillId="0" borderId="9" xfId="21" applyFont="1" applyFill="1" applyBorder="1" applyAlignment="1">
      <alignment vertical="center" wrapText="1"/>
    </xf>
    <xf numFmtId="0" fontId="35" fillId="0" borderId="3" xfId="21" applyFont="1" applyFill="1" applyBorder="1" applyAlignment="1">
      <alignment vertical="center" wrapText="1"/>
    </xf>
    <xf numFmtId="0" fontId="35" fillId="0" borderId="3" xfId="21" applyFont="1" applyFill="1" applyBorder="1" applyAlignment="1">
      <alignment horizontal="center" vertical="center" wrapText="1"/>
    </xf>
    <xf numFmtId="0" fontId="35" fillId="0" borderId="0" xfId="21" applyFont="1" applyFill="1" applyBorder="1" applyAlignment="1">
      <alignment vertical="center" wrapText="1"/>
    </xf>
    <xf numFmtId="0" fontId="72" fillId="5" borderId="0" xfId="0" applyFont="1" applyFill="1" applyBorder="1" applyAlignment="1">
      <alignment horizontal="center" vertical="center"/>
    </xf>
    <xf numFmtId="9" fontId="118" fillId="0" borderId="1" xfId="0" applyNumberFormat="1" applyFont="1" applyFill="1" applyBorder="1" applyAlignment="1">
      <alignment horizontal="center" vertical="center"/>
    </xf>
    <xf numFmtId="0" fontId="118" fillId="5" borderId="0" xfId="0" applyFont="1" applyFill="1"/>
    <xf numFmtId="9" fontId="72" fillId="0" borderId="1" xfId="0" applyNumberFormat="1" applyFont="1" applyFill="1" applyBorder="1" applyAlignment="1">
      <alignment horizontal="center" vertical="center"/>
    </xf>
    <xf numFmtId="9" fontId="72" fillId="5" borderId="0" xfId="26" applyFont="1" applyFill="1"/>
    <xf numFmtId="9" fontId="72" fillId="5" borderId="0" xfId="26" applyFont="1" applyFill="1" applyAlignment="1"/>
    <xf numFmtId="9" fontId="72" fillId="0" borderId="0" xfId="26" applyFont="1" applyFill="1" applyAlignment="1">
      <alignment horizontal="center" vertical="center"/>
    </xf>
    <xf numFmtId="0" fontId="72" fillId="0" borderId="0" xfId="0" applyFont="1" applyFill="1" applyAlignment="1">
      <alignment horizontal="center" vertical="center"/>
    </xf>
    <xf numFmtId="9" fontId="72" fillId="5" borderId="0" xfId="26" applyFont="1" applyFill="1" applyAlignment="1">
      <alignment horizontal="center" vertical="center"/>
    </xf>
    <xf numFmtId="0" fontId="72" fillId="5" borderId="0" xfId="0" applyFont="1" applyFill="1" applyAlignment="1">
      <alignment horizontal="justify" vertical="center"/>
    </xf>
    <xf numFmtId="0" fontId="72" fillId="5" borderId="0" xfId="0" applyFont="1" applyFill="1" applyAlignment="1">
      <alignment horizontal="center"/>
    </xf>
    <xf numFmtId="0" fontId="22" fillId="0" borderId="1" xfId="21" applyFont="1" applyFill="1" applyBorder="1" applyAlignment="1">
      <alignment horizontal="justify" vertical="center" wrapText="1"/>
    </xf>
    <xf numFmtId="0" fontId="80" fillId="5" borderId="1" xfId="0" applyFont="1" applyFill="1" applyBorder="1" applyAlignment="1">
      <alignment horizontal="center" wrapText="1"/>
    </xf>
    <xf numFmtId="0" fontId="80" fillId="5" borderId="1" xfId="0" applyFont="1" applyFill="1" applyBorder="1" applyAlignment="1">
      <alignment horizontal="center"/>
    </xf>
    <xf numFmtId="9" fontId="80" fillId="5" borderId="1" xfId="0" applyNumberFormat="1" applyFont="1" applyFill="1" applyBorder="1" applyAlignment="1">
      <alignment horizontal="center"/>
    </xf>
    <xf numFmtId="0" fontId="80" fillId="5" borderId="1" xfId="0" applyFont="1" applyFill="1" applyBorder="1"/>
    <xf numFmtId="0" fontId="80" fillId="0" borderId="1" xfId="0" applyFont="1" applyFill="1" applyBorder="1" applyAlignment="1">
      <alignment horizontal="justify" vertical="center"/>
    </xf>
    <xf numFmtId="9" fontId="80" fillId="5" borderId="1" xfId="0" applyNumberFormat="1" applyFont="1" applyFill="1" applyBorder="1"/>
    <xf numFmtId="0" fontId="22" fillId="0" borderId="1" xfId="20" applyFont="1" applyFill="1" applyBorder="1" applyAlignment="1">
      <alignment horizontal="justify" vertical="center" wrapText="1"/>
    </xf>
    <xf numFmtId="9" fontId="80" fillId="5" borderId="1" xfId="0" applyNumberFormat="1" applyFont="1" applyFill="1" applyBorder="1" applyAlignment="1">
      <alignment horizontal="center" wrapText="1"/>
    </xf>
    <xf numFmtId="0" fontId="80" fillId="0" borderId="1" xfId="0" applyFont="1" applyFill="1" applyBorder="1" applyAlignment="1">
      <alignment horizontal="center" vertical="center" wrapText="1"/>
    </xf>
    <xf numFmtId="0" fontId="80" fillId="5" borderId="1" xfId="0" applyFont="1" applyFill="1" applyBorder="1" applyAlignment="1">
      <alignment wrapText="1"/>
    </xf>
    <xf numFmtId="9" fontId="22" fillId="0" borderId="1" xfId="0" applyNumberFormat="1" applyFont="1" applyFill="1" applyBorder="1" applyAlignment="1">
      <alignment horizontal="justify" vertical="center" wrapText="1"/>
    </xf>
    <xf numFmtId="0" fontId="72" fillId="5" borderId="0" xfId="0" applyFont="1" applyFill="1" applyAlignment="1"/>
    <xf numFmtId="0" fontId="80" fillId="0" borderId="1" xfId="0" applyFont="1" applyFill="1" applyBorder="1" applyAlignment="1">
      <alignment horizontal="left" vertical="center" wrapText="1"/>
    </xf>
    <xf numFmtId="0" fontId="72" fillId="0" borderId="0" xfId="0" applyFont="1" applyFill="1" applyAlignment="1">
      <alignment wrapText="1"/>
    </xf>
    <xf numFmtId="0" fontId="72" fillId="5" borderId="0" xfId="0" applyFont="1" applyFill="1" applyAlignment="1">
      <alignment vertical="center" wrapText="1"/>
    </xf>
    <xf numFmtId="0" fontId="8" fillId="5" borderId="2" xfId="21" applyFont="1" applyFill="1" applyBorder="1" applyAlignment="1">
      <alignment vertical="center" wrapText="1"/>
    </xf>
    <xf numFmtId="0" fontId="72" fillId="0" borderId="1" xfId="0" applyFont="1" applyFill="1" applyBorder="1" applyAlignment="1">
      <alignment vertical="center" wrapText="1"/>
    </xf>
    <xf numFmtId="0" fontId="72" fillId="0" borderId="0" xfId="0" applyFont="1" applyFill="1" applyBorder="1" applyAlignment="1">
      <alignment wrapText="1"/>
    </xf>
    <xf numFmtId="0" fontId="8" fillId="5" borderId="7" xfId="21" applyFont="1" applyFill="1" applyBorder="1" applyAlignment="1">
      <alignment vertical="center" wrapText="1"/>
    </xf>
    <xf numFmtId="0" fontId="72" fillId="0" borderId="0" xfId="0" applyFont="1" applyFill="1" applyBorder="1"/>
    <xf numFmtId="0" fontId="8" fillId="5" borderId="12" xfId="21" applyFont="1" applyFill="1" applyBorder="1" applyAlignment="1">
      <alignment vertical="center" wrapText="1"/>
    </xf>
    <xf numFmtId="1" fontId="8" fillId="0" borderId="1" xfId="0" applyNumberFormat="1" applyFont="1" applyFill="1" applyBorder="1" applyAlignment="1">
      <alignment wrapText="1"/>
    </xf>
    <xf numFmtId="0" fontId="8" fillId="0" borderId="2" xfId="0" applyFont="1" applyFill="1" applyBorder="1" applyAlignment="1">
      <alignment vertical="center" wrapText="1"/>
    </xf>
    <xf numFmtId="0" fontId="8" fillId="0" borderId="12" xfId="0" applyFont="1" applyFill="1" applyBorder="1" applyAlignment="1">
      <alignment vertical="center" wrapText="1"/>
    </xf>
    <xf numFmtId="0" fontId="9" fillId="0" borderId="1" xfId="21" applyFont="1" applyFill="1" applyBorder="1" applyAlignment="1">
      <alignment horizontal="justify" vertical="center" wrapText="1"/>
    </xf>
    <xf numFmtId="0" fontId="9" fillId="5" borderId="1" xfId="0" applyFont="1" applyFill="1" applyBorder="1" applyAlignment="1">
      <alignment wrapText="1"/>
    </xf>
    <xf numFmtId="0" fontId="72" fillId="5" borderId="0" xfId="0" applyFont="1" applyFill="1" applyAlignment="1">
      <alignment wrapText="1"/>
    </xf>
    <xf numFmtId="0" fontId="9" fillId="5" borderId="1" xfId="0" applyFont="1" applyFill="1" applyBorder="1" applyAlignment="1">
      <alignment horizontal="justify" vertical="center" wrapText="1"/>
    </xf>
    <xf numFmtId="0" fontId="9" fillId="5" borderId="1" xfId="0" applyFont="1" applyFill="1" applyBorder="1"/>
    <xf numFmtId="0" fontId="9" fillId="0" borderId="1" xfId="0" applyFont="1" applyFill="1" applyBorder="1" applyAlignment="1">
      <alignment horizontal="justify" vertical="center" wrapText="1"/>
    </xf>
    <xf numFmtId="9" fontId="9" fillId="5" borderId="1" xfId="0" applyNumberFormat="1" applyFont="1" applyFill="1" applyBorder="1" applyAlignment="1">
      <alignment wrapText="1"/>
    </xf>
    <xf numFmtId="0" fontId="119" fillId="5" borderId="0" xfId="0" applyFont="1" applyFill="1" applyAlignment="1">
      <alignment wrapText="1"/>
    </xf>
    <xf numFmtId="0" fontId="9" fillId="0" borderId="1" xfId="20" applyFont="1" applyFill="1" applyBorder="1" applyAlignment="1">
      <alignment horizontal="justify" vertical="center" wrapText="1"/>
    </xf>
    <xf numFmtId="0" fontId="9" fillId="0" borderId="1" xfId="0" applyFont="1" applyFill="1" applyBorder="1" applyAlignment="1">
      <alignment horizontal="center" vertical="center" wrapText="1"/>
    </xf>
    <xf numFmtId="9" fontId="9" fillId="5" borderId="1" xfId="0" applyNumberFormat="1" applyFont="1" applyFill="1" applyBorder="1"/>
    <xf numFmtId="9" fontId="9" fillId="0" borderId="1" xfId="0" applyNumberFormat="1" applyFont="1" applyFill="1" applyBorder="1" applyAlignment="1">
      <alignment wrapText="1"/>
    </xf>
    <xf numFmtId="9" fontId="9" fillId="0" borderId="1" xfId="0" applyNumberFormat="1" applyFont="1" applyFill="1" applyBorder="1" applyAlignment="1">
      <alignment horizontal="justify" vertical="center" wrapText="1"/>
    </xf>
    <xf numFmtId="1" fontId="9" fillId="5" borderId="1" xfId="0" applyNumberFormat="1" applyFont="1" applyFill="1" applyBorder="1" applyAlignment="1">
      <alignment wrapText="1"/>
    </xf>
    <xf numFmtId="1" fontId="9" fillId="5" borderId="4" xfId="0" applyNumberFormat="1" applyFont="1" applyFill="1" applyBorder="1" applyAlignment="1">
      <alignment wrapText="1"/>
    </xf>
    <xf numFmtId="0" fontId="9" fillId="0" borderId="1" xfId="0" applyFont="1" applyFill="1" applyBorder="1" applyAlignment="1">
      <alignment horizontal="justify" vertical="center"/>
    </xf>
    <xf numFmtId="1" fontId="9" fillId="0" borderId="1" xfId="0" applyNumberFormat="1" applyFont="1" applyFill="1" applyBorder="1" applyAlignment="1">
      <alignment wrapText="1"/>
    </xf>
    <xf numFmtId="0" fontId="9" fillId="5" borderId="0" xfId="0" applyFont="1" applyFill="1" applyAlignment="1">
      <alignment wrapText="1"/>
    </xf>
    <xf numFmtId="9" fontId="8" fillId="0" borderId="1" xfId="0" applyNumberFormat="1" applyFont="1" applyFill="1" applyBorder="1" applyAlignment="1">
      <alignment vertical="top" wrapText="1"/>
    </xf>
    <xf numFmtId="0" fontId="119" fillId="0" borderId="0" xfId="0" applyFont="1"/>
    <xf numFmtId="0" fontId="120" fillId="0" borderId="0" xfId="0" applyFont="1"/>
    <xf numFmtId="0" fontId="36" fillId="5" borderId="1" xfId="21" applyFont="1" applyFill="1" applyBorder="1" applyAlignment="1">
      <alignment horizontal="justify" vertical="center" wrapText="1"/>
    </xf>
    <xf numFmtId="0" fontId="8" fillId="5" borderId="1" xfId="21" applyFont="1" applyFill="1" applyBorder="1" applyAlignment="1">
      <alignment horizontal="justify" vertical="center" wrapText="1"/>
    </xf>
    <xf numFmtId="0" fontId="72" fillId="5" borderId="0" xfId="0" applyFont="1" applyFill="1" applyBorder="1" applyAlignment="1">
      <alignment horizontal="center" vertical="center" wrapText="1"/>
    </xf>
    <xf numFmtId="9" fontId="72" fillId="5" borderId="1" xfId="0" applyNumberFormat="1" applyFont="1" applyFill="1" applyBorder="1" applyAlignment="1">
      <alignment horizontal="center" vertical="center" wrapText="1"/>
    </xf>
    <xf numFmtId="0" fontId="33" fillId="5" borderId="1" xfId="21" applyFont="1" applyFill="1" applyBorder="1" applyAlignment="1">
      <alignment horizontal="justify" vertical="center" wrapText="1"/>
    </xf>
    <xf numFmtId="0" fontId="72" fillId="5" borderId="0" xfId="0" applyFont="1" applyFill="1" applyAlignment="1">
      <alignment horizontal="center" vertical="center" wrapText="1"/>
    </xf>
    <xf numFmtId="0" fontId="72" fillId="8" borderId="1" xfId="0" applyFont="1" applyFill="1" applyBorder="1" applyAlignment="1">
      <alignment horizontal="center" vertical="center"/>
    </xf>
    <xf numFmtId="0" fontId="72" fillId="0" borderId="1" xfId="0" applyFont="1" applyFill="1" applyBorder="1" applyAlignment="1">
      <alignment horizontal="left" vertical="center" wrapText="1"/>
    </xf>
    <xf numFmtId="9" fontId="72" fillId="0" borderId="1" xfId="0" applyNumberFormat="1" applyFont="1" applyBorder="1"/>
    <xf numFmtId="9" fontId="72" fillId="0" borderId="1" xfId="0" applyNumberFormat="1" applyFont="1" applyBorder="1" applyAlignment="1">
      <alignment wrapText="1"/>
    </xf>
    <xf numFmtId="0" fontId="72" fillId="0" borderId="0" xfId="0" applyFont="1" applyAlignment="1">
      <alignment wrapText="1"/>
    </xf>
    <xf numFmtId="0" fontId="8" fillId="0" borderId="1" xfId="21" applyFont="1" applyFill="1" applyBorder="1" applyAlignment="1">
      <alignment horizontal="left" vertical="center" wrapText="1"/>
    </xf>
    <xf numFmtId="1" fontId="72" fillId="5" borderId="1" xfId="0" applyNumberFormat="1" applyFont="1" applyFill="1" applyBorder="1" applyAlignment="1">
      <alignment horizontal="center" vertical="center"/>
    </xf>
    <xf numFmtId="0" fontId="8" fillId="0" borderId="1" xfId="0" applyFont="1" applyBorder="1"/>
    <xf numFmtId="0" fontId="114" fillId="0" borderId="1" xfId="0" applyFont="1" applyBorder="1"/>
    <xf numFmtId="0" fontId="8" fillId="0" borderId="1" xfId="0" applyFont="1" applyBorder="1" applyAlignment="1">
      <alignment horizontal="center" vertical="center"/>
    </xf>
    <xf numFmtId="0" fontId="72" fillId="0" borderId="1" xfId="0" applyFont="1" applyBorder="1" applyAlignment="1">
      <alignment horizontal="center" vertical="center"/>
    </xf>
    <xf numFmtId="0" fontId="72" fillId="5" borderId="1" xfId="0" applyFont="1" applyFill="1" applyBorder="1" applyAlignment="1">
      <alignment horizontal="justify" wrapText="1"/>
    </xf>
    <xf numFmtId="0" fontId="72" fillId="5" borderId="1" xfId="0" applyFont="1" applyFill="1" applyBorder="1" applyAlignment="1">
      <alignment horizontal="justify"/>
    </xf>
    <xf numFmtId="0" fontId="8" fillId="5" borderId="1" xfId="0" applyFont="1" applyFill="1" applyBorder="1" applyAlignment="1">
      <alignment horizontal="justify" wrapText="1"/>
    </xf>
    <xf numFmtId="0" fontId="114" fillId="5" borderId="0" xfId="0" applyFont="1" applyFill="1"/>
    <xf numFmtId="0" fontId="8" fillId="0" borderId="1" xfId="0" applyFont="1" applyBorder="1" applyAlignment="1">
      <alignment horizontal="center" vertical="center" wrapText="1"/>
    </xf>
    <xf numFmtId="9" fontId="72" fillId="5" borderId="1" xfId="26" applyFont="1" applyFill="1" applyBorder="1" applyAlignment="1">
      <alignment horizontal="center" vertical="center"/>
    </xf>
    <xf numFmtId="0" fontId="72" fillId="0" borderId="1" xfId="0" applyFont="1" applyBorder="1"/>
    <xf numFmtId="0" fontId="8" fillId="5" borderId="1" xfId="0" applyFont="1" applyFill="1" applyBorder="1"/>
    <xf numFmtId="0" fontId="121" fillId="5" borderId="1" xfId="0" applyFont="1" applyFill="1" applyBorder="1"/>
    <xf numFmtId="1" fontId="72" fillId="5" borderId="1" xfId="0" applyNumberFormat="1" applyFont="1" applyFill="1" applyBorder="1"/>
    <xf numFmtId="0" fontId="101" fillId="5" borderId="1" xfId="0" applyFont="1" applyFill="1" applyBorder="1" applyAlignment="1">
      <alignment horizontal="center"/>
    </xf>
    <xf numFmtId="9" fontId="122" fillId="5" borderId="1" xfId="0" applyNumberFormat="1" applyFont="1" applyFill="1" applyBorder="1" applyAlignment="1">
      <alignment horizontal="center"/>
    </xf>
    <xf numFmtId="9" fontId="84" fillId="5" borderId="1" xfId="0" applyNumberFormat="1" applyFont="1" applyFill="1" applyBorder="1" applyAlignment="1">
      <alignment horizontal="center"/>
    </xf>
    <xf numFmtId="1" fontId="101" fillId="5" borderId="1" xfId="0" applyNumberFormat="1" applyFont="1" applyFill="1" applyBorder="1" applyAlignment="1">
      <alignment horizontal="center"/>
    </xf>
    <xf numFmtId="0" fontId="76" fillId="5" borderId="1" xfId="0" applyFont="1" applyFill="1" applyBorder="1" applyAlignment="1">
      <alignment horizontal="center" vertical="top" wrapText="1"/>
    </xf>
    <xf numFmtId="0" fontId="81" fillId="5" borderId="1" xfId="0" applyFont="1" applyFill="1" applyBorder="1" applyAlignment="1">
      <alignment horizontal="center" vertical="top" wrapText="1"/>
    </xf>
    <xf numFmtId="9" fontId="101" fillId="5" borderId="1" xfId="0" applyNumberFormat="1" applyFont="1" applyFill="1" applyBorder="1" applyAlignment="1">
      <alignment horizontal="center"/>
    </xf>
    <xf numFmtId="0" fontId="103" fillId="5" borderId="1" xfId="0" applyFont="1" applyFill="1" applyBorder="1" applyAlignment="1">
      <alignment horizontal="center" vertical="top" wrapText="1"/>
    </xf>
    <xf numFmtId="0" fontId="123" fillId="0" borderId="1" xfId="0" applyFont="1" applyFill="1" applyBorder="1" applyAlignment="1">
      <alignment horizontal="center" vertical="center" wrapText="1"/>
    </xf>
    <xf numFmtId="0" fontId="72" fillId="0" borderId="1" xfId="0" applyFont="1" applyFill="1" applyBorder="1" applyAlignment="1">
      <alignment vertical="top"/>
    </xf>
    <xf numFmtId="0" fontId="72" fillId="5" borderId="1" xfId="0" applyFont="1" applyFill="1" applyBorder="1" applyAlignment="1">
      <alignment vertical="top" wrapText="1"/>
    </xf>
    <xf numFmtId="0" fontId="8" fillId="0" borderId="0" xfId="0" applyFont="1" applyAlignment="1">
      <alignment horizontal="center"/>
    </xf>
    <xf numFmtId="0" fontId="114" fillId="0" borderId="0" xfId="0" applyFont="1" applyAlignment="1">
      <alignment horizontal="center" vertical="center"/>
    </xf>
    <xf numFmtId="0" fontId="114" fillId="5" borderId="1" xfId="0" applyFont="1" applyFill="1" applyBorder="1" applyAlignment="1">
      <alignment horizontal="center"/>
    </xf>
    <xf numFmtId="0" fontId="8" fillId="0" borderId="1" xfId="23" applyFont="1" applyFill="1" applyBorder="1" applyAlignment="1">
      <alignment horizontal="justify" vertical="center"/>
    </xf>
    <xf numFmtId="16" fontId="72" fillId="5" borderId="1" xfId="0" applyNumberFormat="1" applyFont="1" applyFill="1" applyBorder="1"/>
    <xf numFmtId="0" fontId="114" fillId="5" borderId="1" xfId="0" applyFont="1" applyFill="1" applyBorder="1" applyAlignment="1">
      <alignment horizontal="center" wrapText="1"/>
    </xf>
    <xf numFmtId="9" fontId="8" fillId="5" borderId="1" xfId="0" applyNumberFormat="1" applyFont="1" applyFill="1" applyBorder="1" applyAlignment="1">
      <alignment horizontal="center" vertical="center"/>
    </xf>
    <xf numFmtId="1" fontId="8" fillId="5" borderId="1" xfId="0" applyNumberFormat="1" applyFont="1" applyFill="1" applyBorder="1" applyAlignment="1">
      <alignment horizontal="center" vertical="center"/>
    </xf>
    <xf numFmtId="1" fontId="72" fillId="5" borderId="1" xfId="0" applyNumberFormat="1" applyFont="1" applyFill="1" applyBorder="1" applyAlignment="1">
      <alignment horizontal="center" vertical="center" wrapText="1"/>
    </xf>
    <xf numFmtId="1" fontId="72" fillId="5" borderId="1" xfId="26" applyNumberFormat="1" applyFont="1" applyFill="1" applyBorder="1" applyAlignment="1">
      <alignment horizontal="center" vertical="center"/>
    </xf>
    <xf numFmtId="1" fontId="72" fillId="5" borderId="0" xfId="0" applyNumberFormat="1" applyFont="1" applyFill="1"/>
    <xf numFmtId="0" fontId="8" fillId="0" borderId="0" xfId="0" applyFont="1" applyBorder="1"/>
    <xf numFmtId="0" fontId="8" fillId="5" borderId="1" xfId="23" applyFont="1" applyFill="1" applyBorder="1" applyAlignment="1">
      <alignment horizontal="center" vertical="center" wrapText="1"/>
    </xf>
    <xf numFmtId="0" fontId="19" fillId="0" borderId="1" xfId="21" applyFont="1" applyBorder="1" applyAlignment="1">
      <alignment horizontal="center" vertical="center" wrapText="1"/>
    </xf>
    <xf numFmtId="0" fontId="32" fillId="0" borderId="8"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32" fillId="0" borderId="5" xfId="0" applyFont="1" applyFill="1" applyBorder="1" applyAlignment="1">
      <alignment horizontal="center" vertical="center" wrapText="1"/>
    </xf>
    <xf numFmtId="0" fontId="32" fillId="0" borderId="11"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2" fillId="0" borderId="10" xfId="0" applyFont="1" applyFill="1" applyBorder="1" applyAlignment="1">
      <alignment horizontal="center" vertical="center" wrapText="1"/>
    </xf>
    <xf numFmtId="0" fontId="32" fillId="0" borderId="20" xfId="0" applyFont="1" applyFill="1" applyBorder="1" applyAlignment="1">
      <alignment horizontal="center" vertical="center" wrapText="1"/>
    </xf>
    <xf numFmtId="0" fontId="32" fillId="0" borderId="23" xfId="0" applyFont="1" applyFill="1" applyBorder="1" applyAlignment="1">
      <alignment horizontal="center" vertical="center" wrapText="1"/>
    </xf>
    <xf numFmtId="0" fontId="32" fillId="0" borderId="29" xfId="0" applyFont="1" applyFill="1" applyBorder="1" applyAlignment="1">
      <alignment horizontal="center" vertical="center" wrapText="1"/>
    </xf>
    <xf numFmtId="0" fontId="84" fillId="0" borderId="8" xfId="0" applyFont="1" applyBorder="1" applyAlignment="1">
      <alignment horizontal="left" vertical="center" wrapText="1"/>
    </xf>
    <xf numFmtId="0" fontId="84" fillId="0" borderId="5" xfId="0" applyFont="1" applyBorder="1" applyAlignment="1">
      <alignment horizontal="left" vertical="center" wrapText="1"/>
    </xf>
    <xf numFmtId="0" fontId="84" fillId="0" borderId="20" xfId="0" applyFont="1" applyBorder="1" applyAlignment="1">
      <alignment horizontal="left" vertical="center" wrapText="1"/>
    </xf>
    <xf numFmtId="0" fontId="84" fillId="0" borderId="29" xfId="0" applyFont="1" applyBorder="1" applyAlignment="1">
      <alignment horizontal="left" vertical="center" wrapText="1"/>
    </xf>
    <xf numFmtId="0" fontId="14" fillId="0" borderId="1" xfId="21" applyFont="1" applyFill="1" applyBorder="1" applyAlignment="1">
      <alignment horizontal="left" vertical="center" wrapText="1"/>
    </xf>
    <xf numFmtId="0" fontId="19" fillId="0" borderId="1" xfId="21" applyFont="1" applyFill="1" applyBorder="1" applyAlignment="1">
      <alignment horizontal="center" vertical="center" wrapText="1"/>
    </xf>
    <xf numFmtId="0" fontId="6" fillId="0" borderId="9" xfId="21" applyFont="1" applyBorder="1" applyAlignment="1">
      <alignment horizontal="center" vertical="center" wrapText="1"/>
    </xf>
    <xf numFmtId="0" fontId="6" fillId="0" borderId="6" xfId="21" applyFont="1" applyBorder="1" applyAlignment="1">
      <alignment horizontal="center" vertical="center" wrapText="1"/>
    </xf>
    <xf numFmtId="9" fontId="13" fillId="0" borderId="9" xfId="25" applyFont="1" applyBorder="1" applyAlignment="1">
      <alignment horizontal="center" vertical="center" wrapText="1"/>
    </xf>
    <xf numFmtId="9" fontId="13" fillId="0" borderId="3" xfId="25" applyFont="1" applyBorder="1" applyAlignment="1">
      <alignment horizontal="center" vertical="center" wrapText="1"/>
    </xf>
    <xf numFmtId="9" fontId="13" fillId="0" borderId="6" xfId="25" applyFont="1" applyBorder="1" applyAlignment="1">
      <alignment horizontal="center" vertical="center" wrapText="1"/>
    </xf>
    <xf numFmtId="9" fontId="48" fillId="5" borderId="2" xfId="0" applyNumberFormat="1" applyFont="1" applyFill="1" applyBorder="1" applyAlignment="1" applyProtection="1">
      <alignment horizontal="center" vertical="center" wrapText="1"/>
      <protection locked="0"/>
    </xf>
    <xf numFmtId="9" fontId="48" fillId="5" borderId="7" xfId="0" applyNumberFormat="1" applyFont="1" applyFill="1" applyBorder="1" applyAlignment="1" applyProtection="1">
      <alignment horizontal="center" vertical="center" wrapText="1"/>
      <protection locked="0"/>
    </xf>
    <xf numFmtId="9" fontId="48" fillId="5" borderId="12" xfId="0" applyNumberFormat="1" applyFont="1" applyFill="1" applyBorder="1" applyAlignment="1" applyProtection="1">
      <alignment horizontal="center" vertical="center" wrapText="1"/>
      <protection locked="0"/>
    </xf>
    <xf numFmtId="9" fontId="48" fillId="5" borderId="2" xfId="0" applyNumberFormat="1" applyFont="1" applyFill="1" applyBorder="1" applyAlignment="1" applyProtection="1">
      <alignment horizontal="center" vertical="center"/>
      <protection locked="0"/>
    </xf>
    <xf numFmtId="9" fontId="48" fillId="5" borderId="7" xfId="0" applyNumberFormat="1" applyFont="1" applyFill="1" applyBorder="1" applyAlignment="1" applyProtection="1">
      <alignment horizontal="center" vertical="center"/>
      <protection locked="0"/>
    </xf>
    <xf numFmtId="9" fontId="48" fillId="5" borderId="12" xfId="0" applyNumberFormat="1" applyFont="1" applyFill="1" applyBorder="1" applyAlignment="1" applyProtection="1">
      <alignment horizontal="center" vertical="center"/>
      <protection locked="0"/>
    </xf>
    <xf numFmtId="9" fontId="48" fillId="0" borderId="2" xfId="0" applyNumberFormat="1" applyFont="1" applyFill="1" applyBorder="1" applyAlignment="1" applyProtection="1">
      <alignment horizontal="center" vertical="center"/>
      <protection locked="0"/>
    </xf>
    <xf numFmtId="9" fontId="48" fillId="0" borderId="7" xfId="0" applyNumberFormat="1" applyFont="1" applyFill="1" applyBorder="1" applyAlignment="1" applyProtection="1">
      <alignment horizontal="center" vertical="center"/>
      <protection locked="0"/>
    </xf>
    <xf numFmtId="9" fontId="48" fillId="0" borderId="12" xfId="0" applyNumberFormat="1" applyFont="1" applyFill="1" applyBorder="1" applyAlignment="1" applyProtection="1">
      <alignment horizontal="center" vertical="center"/>
      <protection locked="0"/>
    </xf>
    <xf numFmtId="9" fontId="14" fillId="8" borderId="1" xfId="25" applyFont="1" applyFill="1" applyBorder="1" applyAlignment="1">
      <alignment horizontal="center" vertical="center" wrapText="1"/>
    </xf>
    <xf numFmtId="0" fontId="15" fillId="25" borderId="1" xfId="21" applyFont="1" applyFill="1" applyBorder="1" applyAlignment="1">
      <alignment horizontal="center" vertical="center" wrapText="1"/>
    </xf>
    <xf numFmtId="0" fontId="15" fillId="7" borderId="1" xfId="21" applyFont="1" applyFill="1" applyBorder="1" applyAlignment="1">
      <alignment horizontal="center" vertical="center" wrapText="1"/>
    </xf>
    <xf numFmtId="0" fontId="15" fillId="7" borderId="2" xfId="21" applyFont="1" applyFill="1" applyBorder="1" applyAlignment="1">
      <alignment horizontal="center" vertical="center" wrapText="1"/>
    </xf>
    <xf numFmtId="9" fontId="14" fillId="4" borderId="9" xfId="25" applyFont="1" applyFill="1" applyBorder="1" applyAlignment="1">
      <alignment horizontal="center" vertical="center" wrapText="1"/>
    </xf>
    <xf numFmtId="9" fontId="14" fillId="4" borderId="3" xfId="25" applyFont="1" applyFill="1" applyBorder="1" applyAlignment="1">
      <alignment horizontal="center" vertical="center" wrapText="1"/>
    </xf>
    <xf numFmtId="9" fontId="14" fillId="4" borderId="6" xfId="25" applyFont="1" applyFill="1" applyBorder="1" applyAlignment="1">
      <alignment horizontal="center" vertical="center" wrapText="1"/>
    </xf>
    <xf numFmtId="0" fontId="29" fillId="2" borderId="9" xfId="0" applyFont="1" applyFill="1" applyBorder="1" applyAlignment="1">
      <alignment horizontal="center" vertical="center"/>
    </xf>
    <xf numFmtId="0" fontId="29" fillId="2" borderId="6" xfId="0" applyFont="1" applyFill="1" applyBorder="1" applyAlignment="1">
      <alignment horizontal="center" vertical="center"/>
    </xf>
    <xf numFmtId="0" fontId="15" fillId="25" borderId="1" xfId="21" applyFont="1" applyFill="1" applyBorder="1" applyAlignment="1">
      <alignment horizontal="left" vertical="center" wrapText="1"/>
    </xf>
    <xf numFmtId="0" fontId="41" fillId="0" borderId="1" xfId="0" applyFont="1" applyBorder="1" applyAlignment="1">
      <alignment horizontal="center" vertical="center"/>
    </xf>
    <xf numFmtId="1" fontId="24" fillId="0" borderId="1" xfId="0" applyNumberFormat="1" applyFont="1" applyFill="1" applyBorder="1" applyAlignment="1">
      <alignment horizontal="center" vertical="center" wrapText="1"/>
    </xf>
    <xf numFmtId="6" fontId="24" fillId="0" borderId="1" xfId="0" applyNumberFormat="1" applyFont="1" applyFill="1" applyBorder="1" applyAlignment="1">
      <alignment horizontal="center" vertical="center"/>
    </xf>
    <xf numFmtId="0" fontId="24" fillId="0" borderId="1" xfId="0" applyFont="1" applyFill="1" applyBorder="1" applyAlignment="1">
      <alignment horizontal="center" vertical="center"/>
    </xf>
    <xf numFmtId="0" fontId="24" fillId="0" borderId="1" xfId="0" applyFont="1" applyFill="1" applyBorder="1" applyAlignment="1">
      <alignment horizontal="center" vertical="center" wrapText="1"/>
    </xf>
    <xf numFmtId="0" fontId="15" fillId="3" borderId="1" xfId="21" applyFont="1" applyFill="1" applyBorder="1" applyAlignment="1">
      <alignment horizontal="center" vertical="center" wrapText="1"/>
    </xf>
    <xf numFmtId="0" fontId="15" fillId="6" borderId="1" xfId="21" applyFont="1" applyFill="1" applyBorder="1" applyAlignment="1">
      <alignment horizontal="center" vertical="center" wrapText="1"/>
    </xf>
    <xf numFmtId="0" fontId="14" fillId="22" borderId="1" xfId="21" applyFont="1" applyFill="1" applyBorder="1" applyAlignment="1">
      <alignment horizontal="center" vertical="center" wrapText="1"/>
    </xf>
    <xf numFmtId="14" fontId="24" fillId="0" borderId="1" xfId="0" applyNumberFormat="1" applyFont="1" applyBorder="1" applyAlignment="1">
      <alignment horizontal="center" vertical="center"/>
    </xf>
    <xf numFmtId="0" fontId="24" fillId="0" borderId="2" xfId="0" applyFont="1" applyFill="1" applyBorder="1" applyAlignment="1">
      <alignment horizontal="center" vertical="center"/>
    </xf>
    <xf numFmtId="0" fontId="24" fillId="0" borderId="7" xfId="0" applyFont="1" applyFill="1" applyBorder="1" applyAlignment="1">
      <alignment horizontal="center" vertical="center"/>
    </xf>
    <xf numFmtId="0" fontId="24" fillId="0" borderId="12" xfId="0" applyFont="1" applyFill="1" applyBorder="1" applyAlignment="1">
      <alignment horizontal="center" vertical="center"/>
    </xf>
    <xf numFmtId="0" fontId="29" fillId="3" borderId="9" xfId="0" applyFont="1" applyFill="1" applyBorder="1" applyAlignment="1">
      <alignment horizontal="center"/>
    </xf>
    <xf numFmtId="0" fontId="29" fillId="3" borderId="6" xfId="0" applyFont="1" applyFill="1" applyBorder="1" applyAlignment="1">
      <alignment horizontal="center"/>
    </xf>
    <xf numFmtId="0" fontId="88" fillId="0" borderId="2" xfId="0" applyFont="1" applyFill="1" applyBorder="1" applyAlignment="1">
      <alignment horizontal="center" vertical="center" wrapText="1"/>
    </xf>
    <xf numFmtId="0" fontId="88" fillId="0" borderId="7"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4" fillId="0" borderId="7" xfId="0" applyFont="1" applyFill="1" applyBorder="1" applyAlignment="1">
      <alignment horizontal="center" vertical="center" wrapText="1"/>
    </xf>
    <xf numFmtId="14" fontId="24" fillId="0" borderId="1" xfId="0" applyNumberFormat="1" applyFont="1" applyFill="1" applyBorder="1" applyAlignment="1">
      <alignment horizontal="center" vertical="center"/>
    </xf>
    <xf numFmtId="0" fontId="24" fillId="0" borderId="12" xfId="0" applyFont="1" applyFill="1" applyBorder="1" applyAlignment="1">
      <alignment horizontal="center" vertical="center" wrapText="1"/>
    </xf>
    <xf numFmtId="0" fontId="15" fillId="2" borderId="1" xfId="21" applyFont="1" applyFill="1" applyBorder="1" applyAlignment="1">
      <alignment horizontal="center" vertical="center" wrapText="1"/>
    </xf>
    <xf numFmtId="14" fontId="15" fillId="2" borderId="1" xfId="21" applyNumberFormat="1" applyFont="1" applyFill="1" applyBorder="1" applyAlignment="1">
      <alignment horizontal="center" vertical="center" wrapText="1"/>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9" fontId="48" fillId="0" borderId="2" xfId="0" applyNumberFormat="1" applyFont="1" applyFill="1" applyBorder="1" applyAlignment="1" applyProtection="1">
      <alignment horizontal="center" vertical="center" wrapText="1"/>
      <protection locked="0"/>
    </xf>
    <xf numFmtId="9" fontId="48" fillId="0" borderId="7" xfId="0" applyNumberFormat="1" applyFont="1" applyFill="1" applyBorder="1" applyAlignment="1" applyProtection="1">
      <alignment horizontal="center" vertical="center" wrapText="1"/>
      <protection locked="0"/>
    </xf>
    <xf numFmtId="9" fontId="48" fillId="0" borderId="12" xfId="0" applyNumberFormat="1" applyFont="1" applyFill="1" applyBorder="1" applyAlignment="1" applyProtection="1">
      <alignment horizontal="center" vertical="center" wrapText="1"/>
      <protection locked="0"/>
    </xf>
    <xf numFmtId="0" fontId="24" fillId="0" borderId="2" xfId="0" applyFont="1" applyBorder="1" applyAlignment="1">
      <alignment horizontal="center" vertical="center"/>
    </xf>
    <xf numFmtId="0" fontId="24" fillId="0" borderId="7" xfId="0" applyFont="1" applyBorder="1" applyAlignment="1">
      <alignment horizontal="center" vertical="center"/>
    </xf>
    <xf numFmtId="9" fontId="48" fillId="9" borderId="2" xfId="0" applyNumberFormat="1" applyFont="1" applyFill="1" applyBorder="1" applyAlignment="1" applyProtection="1">
      <alignment horizontal="center" vertical="center" wrapText="1"/>
      <protection locked="0"/>
    </xf>
    <xf numFmtId="9" fontId="48" fillId="9" borderId="7" xfId="0" applyNumberFormat="1" applyFont="1" applyFill="1" applyBorder="1" applyAlignment="1" applyProtection="1">
      <alignment horizontal="center" vertical="center" wrapText="1"/>
      <protection locked="0"/>
    </xf>
    <xf numFmtId="9" fontId="48" fillId="9" borderId="12" xfId="0" applyNumberFormat="1" applyFont="1" applyFill="1" applyBorder="1" applyAlignment="1" applyProtection="1">
      <alignment horizontal="center" vertical="center" wrapText="1"/>
      <protection locked="0"/>
    </xf>
    <xf numFmtId="9" fontId="48" fillId="9" borderId="2" xfId="0" applyNumberFormat="1" applyFont="1" applyFill="1" applyBorder="1" applyAlignment="1" applyProtection="1">
      <alignment horizontal="center" vertical="center"/>
      <protection locked="0"/>
    </xf>
    <xf numFmtId="9" fontId="48" fillId="9" borderId="7" xfId="0" applyNumberFormat="1" applyFont="1" applyFill="1" applyBorder="1" applyAlignment="1" applyProtection="1">
      <alignment horizontal="center" vertical="center"/>
      <protection locked="0"/>
    </xf>
    <xf numFmtId="9" fontId="48" fillId="9" borderId="12" xfId="0" applyNumberFormat="1" applyFont="1" applyFill="1" applyBorder="1" applyAlignment="1" applyProtection="1">
      <alignment horizontal="center" vertical="center"/>
      <protection locked="0"/>
    </xf>
    <xf numFmtId="0" fontId="31" fillId="0" borderId="1" xfId="0" applyFont="1" applyFill="1" applyBorder="1" applyAlignment="1">
      <alignment horizontal="center" vertical="center" wrapText="1"/>
    </xf>
    <xf numFmtId="0" fontId="88" fillId="0" borderId="1" xfId="0" applyFont="1" applyFill="1" applyBorder="1" applyAlignment="1">
      <alignment horizontal="center" vertical="center" wrapText="1"/>
    </xf>
    <xf numFmtId="0" fontId="14" fillId="25" borderId="1" xfId="21" applyFont="1" applyFill="1" applyBorder="1" applyAlignment="1">
      <alignment horizontal="center" vertical="center" wrapText="1"/>
    </xf>
    <xf numFmtId="0" fontId="14" fillId="2" borderId="1" xfId="21"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4" fillId="0" borderId="23" xfId="0" applyFont="1" applyFill="1" applyBorder="1" applyAlignment="1">
      <alignment horizontal="center" vertical="center" wrapText="1"/>
    </xf>
    <xf numFmtId="0" fontId="14" fillId="0" borderId="29" xfId="0" applyFont="1" applyFill="1" applyBorder="1" applyAlignment="1">
      <alignment horizontal="center" vertical="center" wrapText="1"/>
    </xf>
    <xf numFmtId="0" fontId="14" fillId="0" borderId="9" xfId="21" applyFont="1" applyBorder="1" applyAlignment="1">
      <alignment horizontal="center" vertical="center" wrapText="1"/>
    </xf>
    <xf numFmtId="0" fontId="14" fillId="0" borderId="3" xfId="21" applyFont="1" applyBorder="1" applyAlignment="1">
      <alignment horizontal="center" vertical="center" wrapText="1"/>
    </xf>
    <xf numFmtId="0" fontId="9" fillId="0" borderId="1" xfId="21" applyFont="1" applyFill="1" applyBorder="1" applyAlignment="1">
      <alignment horizontal="left" vertical="center" wrapText="1"/>
    </xf>
    <xf numFmtId="0" fontId="14" fillId="0" borderId="9" xfId="21" applyFont="1" applyFill="1" applyBorder="1" applyAlignment="1">
      <alignment horizontal="center" vertical="center" wrapText="1"/>
    </xf>
    <xf numFmtId="0" fontId="14" fillId="0" borderId="3" xfId="21" applyFont="1" applyFill="1" applyBorder="1" applyAlignment="1">
      <alignment horizontal="center" vertical="center" wrapText="1"/>
    </xf>
    <xf numFmtId="0" fontId="14" fillId="0" borderId="1" xfId="21" applyFont="1" applyBorder="1" applyAlignment="1">
      <alignment horizontal="center" vertical="center" wrapText="1"/>
    </xf>
    <xf numFmtId="0" fontId="13" fillId="0" borderId="9" xfId="21" applyFont="1" applyBorder="1" applyAlignment="1">
      <alignment horizontal="center" vertical="center" wrapText="1"/>
    </xf>
    <xf numFmtId="0" fontId="13" fillId="0" borderId="6" xfId="21" applyFont="1" applyBorder="1" applyAlignment="1">
      <alignment horizontal="center" vertical="center" wrapText="1"/>
    </xf>
    <xf numFmtId="0" fontId="14" fillId="0" borderId="6" xfId="21" applyFont="1" applyBorder="1" applyAlignment="1">
      <alignment horizontal="center" vertical="center" wrapText="1"/>
    </xf>
    <xf numFmtId="0" fontId="14" fillId="2" borderId="1" xfId="0" applyFont="1" applyFill="1" applyBorder="1" applyAlignment="1">
      <alignment horizontal="center" vertical="center"/>
    </xf>
    <xf numFmtId="14" fontId="14" fillId="2" borderId="1" xfId="21"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2" xfId="0" applyFont="1" applyFill="1" applyBorder="1" applyAlignment="1">
      <alignment horizontal="center"/>
    </xf>
    <xf numFmtId="0" fontId="8" fillId="0" borderId="7" xfId="0" applyFont="1" applyFill="1" applyBorder="1" applyAlignment="1">
      <alignment horizontal="center"/>
    </xf>
    <xf numFmtId="0" fontId="8" fillId="0" borderId="2" xfId="0" applyFont="1" applyFill="1" applyBorder="1" applyAlignment="1">
      <alignment horizontal="center" vertical="center"/>
    </xf>
    <xf numFmtId="0" fontId="8" fillId="0" borderId="7" xfId="0" applyFont="1" applyFill="1" applyBorder="1" applyAlignment="1">
      <alignment horizontal="center" vertical="center"/>
    </xf>
    <xf numFmtId="14" fontId="8" fillId="0" borderId="2" xfId="0" applyNumberFormat="1" applyFont="1" applyFill="1" applyBorder="1" applyAlignment="1">
      <alignment horizontal="center" vertical="center" wrapText="1"/>
    </xf>
    <xf numFmtId="14" fontId="8" fillId="0" borderId="7" xfId="0" applyNumberFormat="1" applyFont="1" applyFill="1" applyBorder="1" applyAlignment="1">
      <alignment horizontal="center" vertical="center" wrapText="1"/>
    </xf>
    <xf numFmtId="169" fontId="8" fillId="0" borderId="2" xfId="16" applyNumberFormat="1" applyFont="1" applyFill="1" applyBorder="1" applyAlignment="1">
      <alignment horizontal="center" vertical="center" wrapText="1"/>
    </xf>
    <xf numFmtId="169" fontId="8" fillId="0" borderId="7" xfId="16" applyNumberFormat="1" applyFont="1" applyFill="1" applyBorder="1" applyAlignment="1">
      <alignment horizontal="center" vertical="center" wrapText="1"/>
    </xf>
    <xf numFmtId="9" fontId="8" fillId="0" borderId="2" xfId="25" applyFont="1" applyFill="1" applyBorder="1" applyAlignment="1">
      <alignment horizontal="center" vertical="center" wrapText="1"/>
    </xf>
    <xf numFmtId="9" fontId="8" fillId="0" borderId="7" xfId="25" applyFont="1" applyFill="1" applyBorder="1" applyAlignment="1">
      <alignment horizontal="center" vertical="center" wrapText="1"/>
    </xf>
    <xf numFmtId="0" fontId="14" fillId="6" borderId="1" xfId="21" applyFont="1" applyFill="1" applyBorder="1" applyAlignment="1">
      <alignment horizontal="center" vertical="center" wrapText="1"/>
    </xf>
    <xf numFmtId="0" fontId="14" fillId="7" borderId="1" xfId="21" applyFont="1" applyFill="1" applyBorder="1" applyAlignment="1">
      <alignment horizontal="center" vertical="center" wrapText="1"/>
    </xf>
    <xf numFmtId="0" fontId="14" fillId="3" borderId="1" xfId="0" applyFont="1" applyFill="1" applyBorder="1" applyAlignment="1">
      <alignment horizontal="center" vertical="center"/>
    </xf>
    <xf numFmtId="0" fontId="14" fillId="3" borderId="1" xfId="21" applyFont="1" applyFill="1" applyBorder="1" applyAlignment="1">
      <alignment horizontal="center" vertical="center" wrapText="1"/>
    </xf>
    <xf numFmtId="14" fontId="8" fillId="0" borderId="2" xfId="0" applyNumberFormat="1" applyFont="1" applyFill="1" applyBorder="1" applyAlignment="1">
      <alignment horizontal="center" vertical="center"/>
    </xf>
    <xf numFmtId="14" fontId="8" fillId="0" borderId="7" xfId="0" applyNumberFormat="1" applyFont="1" applyFill="1" applyBorder="1" applyAlignment="1">
      <alignment horizontal="center" vertical="center"/>
    </xf>
    <xf numFmtId="9" fontId="8" fillId="0" borderId="12" xfId="25" applyFont="1" applyFill="1" applyBorder="1" applyAlignment="1">
      <alignment horizontal="center" vertical="center" wrapText="1"/>
    </xf>
    <xf numFmtId="9" fontId="8" fillId="5" borderId="2" xfId="25" applyFont="1" applyFill="1" applyBorder="1" applyAlignment="1">
      <alignment horizontal="center" vertical="center" wrapText="1"/>
    </xf>
    <xf numFmtId="9" fontId="8" fillId="5" borderId="7" xfId="25" applyFont="1" applyFill="1" applyBorder="1" applyAlignment="1">
      <alignment horizontal="center" vertical="center" wrapText="1"/>
    </xf>
    <xf numFmtId="9" fontId="8" fillId="5" borderId="12" xfId="25" applyFont="1" applyFill="1" applyBorder="1" applyAlignment="1">
      <alignment horizontal="center" vertical="center" wrapText="1"/>
    </xf>
    <xf numFmtId="169" fontId="8" fillId="5" borderId="2" xfId="16" applyNumberFormat="1" applyFont="1" applyFill="1" applyBorder="1" applyAlignment="1">
      <alignment horizontal="center" vertical="center" wrapText="1"/>
    </xf>
    <xf numFmtId="169" fontId="8" fillId="5" borderId="12" xfId="16" applyNumberFormat="1" applyFont="1" applyFill="1" applyBorder="1" applyAlignment="1">
      <alignment horizontal="center" vertical="center" wrapText="1"/>
    </xf>
    <xf numFmtId="0" fontId="8" fillId="0" borderId="2" xfId="0" applyFont="1" applyFill="1" applyBorder="1" applyAlignment="1">
      <alignment horizontal="justify" vertical="center" wrapText="1"/>
    </xf>
    <xf numFmtId="0" fontId="8" fillId="0" borderId="7" xfId="0" applyFont="1" applyFill="1" applyBorder="1" applyAlignment="1">
      <alignment horizontal="justify" vertical="center" wrapText="1"/>
    </xf>
    <xf numFmtId="0" fontId="8" fillId="0" borderId="12" xfId="0" applyFont="1" applyFill="1" applyBorder="1" applyAlignment="1">
      <alignment horizontal="justify" vertical="center" wrapText="1"/>
    </xf>
    <xf numFmtId="49" fontId="8" fillId="0" borderId="2" xfId="0" applyNumberFormat="1" applyFont="1" applyFill="1" applyBorder="1" applyAlignment="1">
      <alignment horizontal="center" vertical="center" wrapText="1"/>
    </xf>
    <xf numFmtId="49" fontId="8" fillId="0" borderId="7" xfId="0" applyNumberFormat="1" applyFont="1" applyFill="1" applyBorder="1" applyAlignment="1">
      <alignment horizontal="center" vertical="center" wrapText="1"/>
    </xf>
    <xf numFmtId="49" fontId="8" fillId="0" borderId="12" xfId="0" applyNumberFormat="1" applyFont="1" applyFill="1" applyBorder="1" applyAlignment="1">
      <alignment horizontal="center" vertical="center" wrapText="1"/>
    </xf>
    <xf numFmtId="0" fontId="8" fillId="0" borderId="12" xfId="0" applyFont="1" applyFill="1" applyBorder="1" applyAlignment="1">
      <alignment horizontal="center" vertical="center"/>
    </xf>
    <xf numFmtId="0" fontId="8" fillId="0" borderId="12" xfId="0" applyFont="1" applyFill="1" applyBorder="1" applyAlignment="1">
      <alignment horizontal="center" vertical="center" wrapText="1"/>
    </xf>
    <xf numFmtId="14" fontId="8" fillId="0" borderId="12"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1" xfId="0" applyFont="1" applyFill="1" applyBorder="1" applyAlignment="1">
      <alignment horizontal="center"/>
    </xf>
    <xf numFmtId="14" fontId="8" fillId="0" borderId="1" xfId="0" applyNumberFormat="1" applyFont="1" applyFill="1" applyBorder="1" applyAlignment="1">
      <alignment horizontal="center" vertical="center"/>
    </xf>
    <xf numFmtId="9" fontId="8" fillId="0" borderId="1" xfId="25" applyFont="1" applyFill="1" applyBorder="1" applyAlignment="1">
      <alignment horizontal="center" vertical="center" wrapText="1"/>
    </xf>
    <xf numFmtId="14" fontId="8" fillId="0" borderId="2" xfId="0" applyNumberFormat="1" applyFont="1" applyFill="1" applyBorder="1" applyAlignment="1">
      <alignment horizontal="center"/>
    </xf>
    <xf numFmtId="14" fontId="8" fillId="0" borderId="12" xfId="0" applyNumberFormat="1" applyFont="1" applyFill="1" applyBorder="1" applyAlignment="1">
      <alignment horizontal="center"/>
    </xf>
    <xf numFmtId="9" fontId="8" fillId="5" borderId="1" xfId="25" applyFont="1" applyFill="1" applyBorder="1" applyAlignment="1">
      <alignment horizontal="center" vertical="center" wrapText="1"/>
    </xf>
    <xf numFmtId="0" fontId="107" fillId="0" borderId="2" xfId="0" applyFont="1" applyFill="1" applyBorder="1" applyAlignment="1">
      <alignment horizontal="center" vertical="center" wrapText="1"/>
    </xf>
    <xf numFmtId="0" fontId="107" fillId="0" borderId="7" xfId="0" applyFont="1" applyFill="1" applyBorder="1" applyAlignment="1">
      <alignment horizontal="center" vertical="center" wrapText="1"/>
    </xf>
    <xf numFmtId="1" fontId="107" fillId="0" borderId="2" xfId="0" applyNumberFormat="1" applyFont="1" applyFill="1" applyBorder="1" applyAlignment="1">
      <alignment horizontal="center" vertical="center" wrapText="1"/>
    </xf>
    <xf numFmtId="1" fontId="107" fillId="0" borderId="7" xfId="0" applyNumberFormat="1" applyFont="1" applyFill="1" applyBorder="1" applyAlignment="1">
      <alignment horizontal="center" vertical="center" wrapText="1"/>
    </xf>
    <xf numFmtId="0" fontId="79" fillId="0" borderId="12" xfId="0" applyFont="1" applyFill="1" applyBorder="1" applyAlignment="1">
      <alignment horizontal="left" vertical="center" wrapText="1"/>
    </xf>
    <xf numFmtId="0" fontId="79" fillId="0" borderId="1" xfId="0" applyFont="1" applyFill="1" applyBorder="1" applyAlignment="1">
      <alignment horizontal="left" vertical="center" wrapText="1"/>
    </xf>
    <xf numFmtId="44" fontId="8" fillId="0" borderId="2" xfId="16" applyFont="1" applyFill="1" applyBorder="1" applyAlignment="1">
      <alignment horizontal="center" vertical="center"/>
    </xf>
    <xf numFmtId="44" fontId="8" fillId="0" borderId="7" xfId="16" applyFont="1" applyFill="1" applyBorder="1" applyAlignment="1">
      <alignment horizontal="center" vertical="center"/>
    </xf>
    <xf numFmtId="0" fontId="8" fillId="0" borderId="1" xfId="0" applyFont="1" applyFill="1" applyBorder="1" applyAlignment="1">
      <alignment horizontal="center" wrapText="1"/>
    </xf>
    <xf numFmtId="14" fontId="8" fillId="0" borderId="1" xfId="0" applyNumberFormat="1" applyFont="1" applyFill="1" applyBorder="1" applyAlignment="1">
      <alignment horizontal="center" vertical="center" wrapText="1"/>
    </xf>
    <xf numFmtId="9" fontId="6" fillId="0" borderId="9" xfId="25" applyFont="1" applyBorder="1" applyAlignment="1">
      <alignment horizontal="center" vertical="center" wrapText="1"/>
    </xf>
    <xf numFmtId="9" fontId="6" fillId="0" borderId="3" xfId="25" applyFont="1" applyBorder="1" applyAlignment="1">
      <alignment horizontal="center" vertical="center" wrapText="1"/>
    </xf>
    <xf numFmtId="9" fontId="6" fillId="0" borderId="6" xfId="25" applyFont="1" applyBorder="1" applyAlignment="1">
      <alignment horizontal="center" vertical="center" wrapText="1"/>
    </xf>
    <xf numFmtId="0" fontId="15" fillId="0" borderId="1" xfId="21" applyFont="1" applyBorder="1" applyAlignment="1">
      <alignment horizontal="center" vertical="center" wrapText="1"/>
    </xf>
    <xf numFmtId="0" fontId="15" fillId="0" borderId="9" xfId="21" applyFont="1" applyBorder="1" applyAlignment="1">
      <alignment horizontal="center" vertical="center" wrapText="1"/>
    </xf>
    <xf numFmtId="0" fontId="15" fillId="0" borderId="3" xfId="21" applyFont="1" applyBorder="1" applyAlignment="1">
      <alignment horizontal="center" vertical="center" wrapText="1"/>
    </xf>
    <xf numFmtId="0" fontId="15" fillId="0" borderId="6" xfId="21" applyFont="1" applyBorder="1" applyAlignment="1">
      <alignment horizontal="center" vertical="center" wrapText="1"/>
    </xf>
    <xf numFmtId="9" fontId="15" fillId="4" borderId="9" xfId="25" applyFont="1" applyFill="1" applyBorder="1" applyAlignment="1">
      <alignment horizontal="center" vertical="center" wrapText="1"/>
    </xf>
    <xf numFmtId="9" fontId="15" fillId="4" borderId="3" xfId="25" applyFont="1" applyFill="1" applyBorder="1" applyAlignment="1">
      <alignment horizontal="center" vertical="center" wrapText="1"/>
    </xf>
    <xf numFmtId="9" fontId="15" fillId="4" borderId="6" xfId="25" applyFont="1" applyFill="1" applyBorder="1" applyAlignment="1">
      <alignment horizontal="center" vertical="center" wrapText="1"/>
    </xf>
    <xf numFmtId="0" fontId="31" fillId="0" borderId="1" xfId="0" applyFont="1" applyBorder="1" applyAlignment="1">
      <alignment horizontal="center" vertical="center" wrapText="1"/>
    </xf>
    <xf numFmtId="0" fontId="43" fillId="0" borderId="1" xfId="0" applyFont="1" applyBorder="1" applyAlignment="1">
      <alignment horizontal="center" vertical="center" wrapText="1"/>
    </xf>
    <xf numFmtId="9" fontId="32" fillId="0" borderId="2" xfId="25" applyFont="1" applyBorder="1" applyAlignment="1">
      <alignment horizontal="center" vertical="center" wrapText="1"/>
    </xf>
    <xf numFmtId="9" fontId="32" fillId="0" borderId="7" xfId="25" applyFont="1" applyBorder="1" applyAlignment="1">
      <alignment horizontal="center" vertical="center" wrapText="1"/>
    </xf>
    <xf numFmtId="9" fontId="45" fillId="0" borderId="2" xfId="25" applyFont="1" applyBorder="1" applyAlignment="1">
      <alignment horizontal="center" vertical="center" wrapText="1"/>
    </xf>
    <xf numFmtId="9" fontId="45" fillId="0" borderId="7" xfId="25" applyFont="1" applyBorder="1" applyAlignment="1">
      <alignment horizontal="center" vertical="center" wrapText="1"/>
    </xf>
    <xf numFmtId="0" fontId="15" fillId="6" borderId="2" xfId="21" applyFont="1" applyFill="1" applyBorder="1" applyAlignment="1">
      <alignment horizontal="center" vertical="center" wrapText="1"/>
    </xf>
    <xf numFmtId="0" fontId="15" fillId="22" borderId="1" xfId="21" applyFont="1" applyFill="1" applyBorder="1" applyAlignment="1">
      <alignment horizontal="center" vertical="center" wrapText="1"/>
    </xf>
    <xf numFmtId="0" fontId="15" fillId="2" borderId="1" xfId="0" applyFont="1" applyFill="1" applyBorder="1" applyAlignment="1">
      <alignment horizontal="center" vertical="center"/>
    </xf>
    <xf numFmtId="9" fontId="15" fillId="8" borderId="1" xfId="25" applyFont="1" applyFill="1" applyBorder="1" applyAlignment="1">
      <alignment horizontal="center" vertical="center" wrapText="1"/>
    </xf>
    <xf numFmtId="0" fontId="15" fillId="3" borderId="1" xfId="0" applyFont="1" applyFill="1" applyBorder="1" applyAlignment="1">
      <alignment horizontal="center" vertical="center"/>
    </xf>
    <xf numFmtId="0" fontId="86" fillId="5" borderId="1" xfId="0" applyFont="1" applyFill="1" applyBorder="1" applyAlignment="1">
      <alignment horizontal="justify" vertical="center" wrapText="1"/>
    </xf>
    <xf numFmtId="0" fontId="86" fillId="5" borderId="1" xfId="0" applyFont="1" applyFill="1" applyBorder="1" applyAlignment="1">
      <alignment horizontal="center" vertical="center" wrapText="1"/>
    </xf>
    <xf numFmtId="0" fontId="44" fillId="0" borderId="1" xfId="0" applyFont="1" applyBorder="1" applyAlignment="1">
      <alignment horizontal="center" vertical="center" wrapText="1"/>
    </xf>
    <xf numFmtId="0" fontId="15" fillId="3" borderId="2" xfId="21" applyFont="1" applyFill="1" applyBorder="1" applyAlignment="1">
      <alignment horizontal="center" vertical="center" wrapText="1"/>
    </xf>
    <xf numFmtId="9" fontId="32" fillId="4" borderId="2" xfId="25" applyFont="1" applyFill="1" applyBorder="1" applyAlignment="1">
      <alignment horizontal="center" vertical="center" wrapText="1"/>
    </xf>
    <xf numFmtId="9" fontId="32" fillId="4" borderId="7" xfId="25" applyFont="1" applyFill="1" applyBorder="1" applyAlignment="1">
      <alignment horizontal="center" vertical="center" wrapText="1"/>
    </xf>
    <xf numFmtId="14" fontId="31" fillId="0" borderId="1" xfId="0" applyNumberFormat="1" applyFont="1" applyBorder="1" applyAlignment="1">
      <alignment horizontal="center" vertical="center" wrapText="1"/>
    </xf>
    <xf numFmtId="9" fontId="43" fillId="0" borderId="1" xfId="25" applyFont="1" applyFill="1" applyBorder="1" applyAlignment="1">
      <alignment horizontal="center" vertical="center" wrapText="1"/>
    </xf>
    <xf numFmtId="9" fontId="43" fillId="0" borderId="1" xfId="25" applyFont="1" applyBorder="1" applyAlignment="1">
      <alignment horizontal="center" vertical="center" wrapText="1"/>
    </xf>
    <xf numFmtId="9" fontId="32" fillId="0" borderId="1" xfId="25" applyFont="1" applyBorder="1" applyAlignment="1">
      <alignment horizontal="center" vertical="center" wrapText="1"/>
    </xf>
    <xf numFmtId="9" fontId="32" fillId="4" borderId="1" xfId="25" applyFont="1" applyFill="1" applyBorder="1" applyAlignment="1">
      <alignment horizontal="center" vertical="center" wrapText="1"/>
    </xf>
    <xf numFmtId="9" fontId="41" fillId="0" borderId="1" xfId="25" applyFont="1" applyBorder="1" applyAlignment="1">
      <alignment horizontal="center" vertical="center" wrapText="1"/>
    </xf>
    <xf numFmtId="9" fontId="31" fillId="0" borderId="1" xfId="25" applyFont="1" applyBorder="1" applyAlignment="1">
      <alignment horizontal="center" vertical="center" wrapText="1"/>
    </xf>
    <xf numFmtId="14" fontId="86" fillId="0" borderId="1" xfId="0" applyNumberFormat="1" applyFont="1" applyFill="1" applyBorder="1" applyAlignment="1">
      <alignment horizontal="center" vertical="center" wrapText="1"/>
    </xf>
    <xf numFmtId="0" fontId="43" fillId="0" borderId="1" xfId="0" applyFont="1" applyFill="1" applyBorder="1" applyAlignment="1">
      <alignment horizontal="center" vertical="center" wrapText="1"/>
    </xf>
    <xf numFmtId="0" fontId="86" fillId="0" borderId="1" xfId="0" applyFont="1" applyFill="1" applyBorder="1" applyAlignment="1">
      <alignment horizontal="justify" vertical="center" wrapText="1"/>
    </xf>
    <xf numFmtId="9" fontId="43" fillId="0" borderId="2" xfId="25" applyFont="1" applyFill="1" applyBorder="1" applyAlignment="1">
      <alignment horizontal="center" vertical="center" wrapText="1"/>
    </xf>
    <xf numFmtId="9" fontId="43" fillId="0" borderId="7" xfId="25" applyFont="1" applyFill="1" applyBorder="1" applyAlignment="1">
      <alignment horizontal="center" vertical="center" wrapText="1"/>
    </xf>
    <xf numFmtId="9" fontId="43" fillId="0" borderId="12" xfId="25" applyFont="1" applyFill="1" applyBorder="1" applyAlignment="1">
      <alignment horizontal="center" vertical="center" wrapText="1"/>
    </xf>
    <xf numFmtId="169" fontId="14" fillId="6" borderId="1" xfId="16" applyNumberFormat="1" applyFont="1" applyFill="1" applyBorder="1" applyAlignment="1">
      <alignment horizontal="center" vertical="center" wrapText="1"/>
    </xf>
    <xf numFmtId="169" fontId="84" fillId="0" borderId="2" xfId="16" applyNumberFormat="1" applyFont="1" applyFill="1" applyBorder="1" applyAlignment="1">
      <alignment horizontal="center" vertical="center"/>
    </xf>
    <xf numFmtId="169" fontId="84" fillId="0" borderId="12" xfId="16" applyNumberFormat="1" applyFont="1" applyFill="1" applyBorder="1" applyAlignment="1">
      <alignment horizontal="center" vertical="center"/>
    </xf>
    <xf numFmtId="0" fontId="84" fillId="0" borderId="2" xfId="0" applyFont="1" applyFill="1" applyBorder="1" applyAlignment="1">
      <alignment horizontal="center" vertical="center"/>
    </xf>
    <xf numFmtId="0" fontId="84" fillId="0" borderId="12" xfId="0" applyFont="1" applyFill="1" applyBorder="1" applyAlignment="1">
      <alignment horizontal="center" vertical="center"/>
    </xf>
    <xf numFmtId="0" fontId="84" fillId="0" borderId="2" xfId="0" applyFont="1" applyFill="1" applyBorder="1" applyAlignment="1">
      <alignment horizontal="center" vertical="center" wrapText="1"/>
    </xf>
    <xf numFmtId="0" fontId="84" fillId="0" borderId="12" xfId="0" applyFont="1" applyFill="1" applyBorder="1" applyAlignment="1">
      <alignment horizontal="center" vertical="center" wrapText="1"/>
    </xf>
    <xf numFmtId="9" fontId="84" fillId="0" borderId="2" xfId="0" applyNumberFormat="1" applyFont="1" applyFill="1" applyBorder="1" applyAlignment="1">
      <alignment horizontal="center" vertical="center"/>
    </xf>
    <xf numFmtId="0" fontId="84" fillId="0" borderId="2" xfId="0" applyFont="1" applyFill="1" applyBorder="1" applyAlignment="1">
      <alignment horizontal="justify" vertical="center" wrapText="1"/>
    </xf>
    <xf numFmtId="0" fontId="84" fillId="0" borderId="12" xfId="0" applyFont="1" applyFill="1" applyBorder="1" applyAlignment="1">
      <alignment horizontal="justify" vertical="center" wrapText="1"/>
    </xf>
    <xf numFmtId="14" fontId="84" fillId="0" borderId="2" xfId="0" applyNumberFormat="1" applyFont="1" applyFill="1" applyBorder="1" applyAlignment="1">
      <alignment horizontal="center" vertical="center"/>
    </xf>
    <xf numFmtId="14" fontId="84" fillId="0" borderId="12" xfId="0" applyNumberFormat="1" applyFont="1" applyFill="1" applyBorder="1" applyAlignment="1">
      <alignment horizontal="center" vertical="center"/>
    </xf>
    <xf numFmtId="0" fontId="84" fillId="0" borderId="7" xfId="0" applyFont="1" applyFill="1" applyBorder="1" applyAlignment="1">
      <alignment horizontal="center" vertical="center" wrapText="1"/>
    </xf>
    <xf numFmtId="169" fontId="84" fillId="0" borderId="2" xfId="16" applyNumberFormat="1" applyFont="1" applyFill="1" applyBorder="1" applyAlignment="1">
      <alignment horizontal="center" vertical="center" wrapText="1"/>
    </xf>
    <xf numFmtId="169" fontId="84" fillId="0" borderId="7" xfId="16" applyNumberFormat="1" applyFont="1" applyFill="1" applyBorder="1" applyAlignment="1">
      <alignment horizontal="center" vertical="center" wrapText="1"/>
    </xf>
    <xf numFmtId="169" fontId="84" fillId="0" borderId="12" xfId="16" applyNumberFormat="1" applyFont="1" applyFill="1" applyBorder="1" applyAlignment="1">
      <alignment horizontal="center" vertical="center" wrapText="1"/>
    </xf>
    <xf numFmtId="9" fontId="84" fillId="0" borderId="7" xfId="0" applyNumberFormat="1" applyFont="1" applyFill="1" applyBorder="1" applyAlignment="1">
      <alignment horizontal="center" vertical="center"/>
    </xf>
    <xf numFmtId="9" fontId="84" fillId="0" borderId="12" xfId="0" applyNumberFormat="1" applyFont="1" applyFill="1" applyBorder="1" applyAlignment="1">
      <alignment horizontal="center" vertical="center"/>
    </xf>
    <xf numFmtId="0" fontId="84" fillId="0" borderId="7" xfId="0" applyFont="1" applyFill="1" applyBorder="1" applyAlignment="1">
      <alignment horizontal="center" vertical="center"/>
    </xf>
    <xf numFmtId="0" fontId="84" fillId="0" borderId="7" xfId="0" applyFont="1" applyFill="1" applyBorder="1" applyAlignment="1">
      <alignment horizontal="justify" vertical="center" wrapText="1"/>
    </xf>
    <xf numFmtId="14" fontId="84" fillId="0" borderId="7" xfId="0" applyNumberFormat="1" applyFont="1" applyFill="1" applyBorder="1" applyAlignment="1">
      <alignment horizontal="center" vertical="center"/>
    </xf>
    <xf numFmtId="0" fontId="84" fillId="0" borderId="1" xfId="0" applyFont="1" applyBorder="1" applyAlignment="1">
      <alignment horizontal="center"/>
    </xf>
    <xf numFmtId="0" fontId="84" fillId="0" borderId="1" xfId="0" applyFont="1" applyBorder="1" applyAlignment="1">
      <alignment horizontal="justify" vertical="center"/>
    </xf>
    <xf numFmtId="0" fontId="84" fillId="0" borderId="2" xfId="0" applyFont="1" applyFill="1" applyBorder="1" applyAlignment="1">
      <alignment horizontal="center"/>
    </xf>
    <xf numFmtId="0" fontId="84" fillId="0" borderId="12" xfId="0" applyFont="1" applyFill="1" applyBorder="1" applyAlignment="1">
      <alignment horizontal="center"/>
    </xf>
    <xf numFmtId="1" fontId="84" fillId="0" borderId="2" xfId="0" applyNumberFormat="1" applyFont="1" applyFill="1" applyBorder="1" applyAlignment="1">
      <alignment horizontal="center" vertical="center"/>
    </xf>
    <xf numFmtId="1" fontId="84" fillId="0" borderId="7" xfId="0" applyNumberFormat="1" applyFont="1" applyFill="1" applyBorder="1" applyAlignment="1">
      <alignment horizontal="center" vertical="center"/>
    </xf>
    <xf numFmtId="6" fontId="84" fillId="0" borderId="2" xfId="0" applyNumberFormat="1" applyFont="1" applyFill="1" applyBorder="1" applyAlignment="1">
      <alignment horizontal="center" vertical="center"/>
    </xf>
    <xf numFmtId="6" fontId="84" fillId="0" borderId="7" xfId="0" applyNumberFormat="1" applyFont="1" applyFill="1" applyBorder="1" applyAlignment="1">
      <alignment horizontal="center" vertical="center"/>
    </xf>
    <xf numFmtId="0" fontId="84" fillId="0" borderId="7" xfId="0" applyFont="1" applyFill="1" applyBorder="1" applyAlignment="1">
      <alignment horizontal="center"/>
    </xf>
    <xf numFmtId="169" fontId="84" fillId="0" borderId="7" xfId="16" applyNumberFormat="1" applyFont="1" applyFill="1" applyBorder="1" applyAlignment="1">
      <alignment horizontal="center" vertical="center"/>
    </xf>
    <xf numFmtId="0" fontId="84" fillId="0" borderId="2" xfId="0" applyFont="1" applyFill="1" applyBorder="1" applyAlignment="1">
      <alignment horizontal="center" vertical="top" wrapText="1"/>
    </xf>
    <xf numFmtId="0" fontId="84" fillId="0" borderId="12" xfId="0" applyFont="1" applyFill="1" applyBorder="1" applyAlignment="1">
      <alignment horizontal="center" vertical="top" wrapText="1"/>
    </xf>
    <xf numFmtId="9" fontId="84" fillId="0" borderId="2" xfId="0" applyNumberFormat="1" applyFont="1" applyBorder="1" applyAlignment="1">
      <alignment horizontal="center" vertical="center"/>
    </xf>
    <xf numFmtId="9" fontId="84" fillId="0" borderId="7" xfId="0" applyNumberFormat="1" applyFont="1" applyBorder="1" applyAlignment="1">
      <alignment horizontal="center" vertical="center"/>
    </xf>
    <xf numFmtId="9" fontId="84" fillId="0" borderId="12" xfId="0" applyNumberFormat="1" applyFont="1" applyBorder="1" applyAlignment="1">
      <alignment horizontal="center" vertical="center"/>
    </xf>
    <xf numFmtId="0" fontId="84" fillId="0" borderId="1" xfId="0" applyFont="1" applyFill="1" applyBorder="1" applyAlignment="1">
      <alignment horizontal="justify" vertical="center" wrapText="1"/>
    </xf>
    <xf numFmtId="14" fontId="84" fillId="0" borderId="1" xfId="0" applyNumberFormat="1" applyFont="1" applyFill="1" applyBorder="1" applyAlignment="1">
      <alignment horizontal="center" vertical="center"/>
    </xf>
    <xf numFmtId="0" fontId="84" fillId="0" borderId="1" xfId="0" applyFont="1" applyBorder="1" applyAlignment="1">
      <alignment horizontal="center" vertical="center"/>
    </xf>
    <xf numFmtId="0" fontId="84" fillId="0" borderId="1" xfId="0" applyFont="1" applyFill="1" applyBorder="1" applyAlignment="1">
      <alignment horizontal="center" vertical="center" wrapText="1"/>
    </xf>
    <xf numFmtId="0" fontId="84" fillId="0" borderId="1" xfId="0" applyFont="1" applyFill="1" applyBorder="1" applyAlignment="1">
      <alignment horizontal="center" vertical="center"/>
    </xf>
    <xf numFmtId="169" fontId="84" fillId="0" borderId="1" xfId="16" applyNumberFormat="1" applyFont="1" applyBorder="1" applyAlignment="1">
      <alignment horizontal="center"/>
    </xf>
    <xf numFmtId="9" fontId="84" fillId="0" borderId="1" xfId="0" applyNumberFormat="1" applyFont="1" applyBorder="1" applyAlignment="1">
      <alignment horizontal="center" vertical="center"/>
    </xf>
    <xf numFmtId="0" fontId="84" fillId="0" borderId="2" xfId="0" applyFont="1" applyBorder="1" applyAlignment="1">
      <alignment horizontal="center" vertical="top" wrapText="1"/>
    </xf>
    <xf numFmtId="0" fontId="84" fillId="0" borderId="7" xfId="0" applyFont="1" applyBorder="1" applyAlignment="1">
      <alignment horizontal="center" vertical="top" wrapText="1"/>
    </xf>
    <xf numFmtId="0" fontId="84" fillId="0" borderId="12" xfId="0" applyFont="1" applyBorder="1" applyAlignment="1">
      <alignment horizontal="center" vertical="top" wrapText="1"/>
    </xf>
    <xf numFmtId="0" fontId="24" fillId="0" borderId="1" xfId="0" applyFont="1" applyFill="1" applyBorder="1" applyAlignment="1">
      <alignment horizontal="center"/>
    </xf>
    <xf numFmtId="0" fontId="24" fillId="0" borderId="1" xfId="0" applyFont="1" applyFill="1" applyBorder="1" applyAlignment="1">
      <alignment horizontal="justify" vertical="center" wrapText="1"/>
    </xf>
    <xf numFmtId="9" fontId="24" fillId="0" borderId="1" xfId="25" applyFont="1" applyFill="1" applyBorder="1" applyAlignment="1">
      <alignment horizontal="center" vertical="center" wrapText="1"/>
    </xf>
    <xf numFmtId="9" fontId="14" fillId="4" borderId="1" xfId="25"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20"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11" fillId="0" borderId="29" xfId="0" applyFont="1" applyFill="1" applyBorder="1" applyAlignment="1">
      <alignment horizontal="center" vertical="center" wrapText="1"/>
    </xf>
    <xf numFmtId="9" fontId="29" fillId="9" borderId="1" xfId="0" applyNumberFormat="1" applyFont="1" applyFill="1" applyBorder="1" applyAlignment="1">
      <alignment horizontal="center" vertical="center" wrapText="1"/>
    </xf>
    <xf numFmtId="0" fontId="29" fillId="9" borderId="1" xfId="0" applyFont="1" applyFill="1" applyBorder="1" applyAlignment="1">
      <alignment horizontal="center" vertical="center" wrapText="1"/>
    </xf>
    <xf numFmtId="0" fontId="24" fillId="9" borderId="1" xfId="0" applyFont="1" applyFill="1" applyBorder="1" applyAlignment="1">
      <alignment horizontal="justify" vertical="center" wrapText="1"/>
    </xf>
    <xf numFmtId="9" fontId="29" fillId="5" borderId="1" xfId="25" applyFont="1" applyFill="1" applyBorder="1" applyAlignment="1">
      <alignment horizontal="center" vertical="center" wrapText="1"/>
    </xf>
    <xf numFmtId="0" fontId="24" fillId="5" borderId="1" xfId="0" applyFont="1" applyFill="1" applyBorder="1" applyAlignment="1">
      <alignment horizontal="justify" vertical="center" wrapText="1"/>
    </xf>
    <xf numFmtId="166" fontId="24" fillId="0" borderId="1" xfId="0" applyNumberFormat="1" applyFont="1" applyFill="1" applyBorder="1" applyAlignment="1">
      <alignment horizontal="center" vertical="center"/>
    </xf>
    <xf numFmtId="14" fontId="24" fillId="0" borderId="1" xfId="0" applyNumberFormat="1" applyFont="1" applyFill="1" applyBorder="1" applyAlignment="1">
      <alignment horizontal="center" vertical="center" wrapText="1"/>
    </xf>
    <xf numFmtId="2" fontId="24" fillId="0" borderId="1" xfId="0" applyNumberFormat="1" applyFont="1" applyFill="1" applyBorder="1" applyAlignment="1">
      <alignment horizontal="justify" vertical="center" wrapText="1"/>
    </xf>
    <xf numFmtId="9" fontId="24" fillId="5" borderId="1" xfId="25" applyFont="1" applyFill="1" applyBorder="1" applyAlignment="1">
      <alignment horizontal="center" vertical="center" wrapText="1"/>
    </xf>
    <xf numFmtId="9" fontId="24" fillId="9" borderId="2" xfId="0" applyNumberFormat="1" applyFont="1" applyFill="1" applyBorder="1" applyAlignment="1">
      <alignment horizontal="center" vertical="center" wrapText="1"/>
    </xf>
    <xf numFmtId="0" fontId="24" fillId="9" borderId="7" xfId="0" applyFont="1" applyFill="1" applyBorder="1" applyAlignment="1">
      <alignment horizontal="center" vertical="center" wrapText="1"/>
    </xf>
    <xf numFmtId="0" fontId="24" fillId="9" borderId="12" xfId="0" applyFont="1" applyFill="1" applyBorder="1" applyAlignment="1">
      <alignment horizontal="center" vertical="center" wrapText="1"/>
    </xf>
    <xf numFmtId="166" fontId="24" fillId="0" borderId="1" xfId="0" applyNumberFormat="1" applyFont="1" applyFill="1" applyBorder="1" applyAlignment="1">
      <alignment horizontal="center" vertical="center" wrapText="1"/>
    </xf>
    <xf numFmtId="166" fontId="42" fillId="0" borderId="1" xfId="0" applyNumberFormat="1" applyFont="1" applyFill="1" applyBorder="1" applyAlignment="1">
      <alignment horizontal="center" vertical="center" wrapText="1"/>
    </xf>
    <xf numFmtId="9" fontId="24" fillId="9" borderId="1" xfId="0" applyNumberFormat="1" applyFont="1" applyFill="1" applyBorder="1" applyAlignment="1">
      <alignment horizontal="center" vertical="center" wrapText="1"/>
    </xf>
    <xf numFmtId="0" fontId="24" fillId="9" borderId="1" xfId="0" applyFont="1" applyFill="1" applyBorder="1" applyAlignment="1">
      <alignment horizontal="center" vertical="center" wrapText="1"/>
    </xf>
    <xf numFmtId="9" fontId="29" fillId="5" borderId="1" xfId="25" applyFont="1" applyFill="1" applyBorder="1" applyAlignment="1">
      <alignment horizontal="center" vertical="center"/>
    </xf>
    <xf numFmtId="9" fontId="24" fillId="0" borderId="1" xfId="25" applyFont="1" applyFill="1" applyBorder="1" applyAlignment="1">
      <alignment horizontal="center" vertical="center"/>
    </xf>
    <xf numFmtId="9" fontId="29" fillId="9" borderId="1" xfId="0" applyNumberFormat="1" applyFont="1" applyFill="1" applyBorder="1" applyAlignment="1">
      <alignment horizontal="center" vertical="center"/>
    </xf>
    <xf numFmtId="0" fontId="29" fillId="9" borderId="1" xfId="0" applyFont="1" applyFill="1" applyBorder="1" applyAlignment="1">
      <alignment horizontal="center" vertical="center"/>
    </xf>
    <xf numFmtId="0" fontId="24" fillId="0" borderId="1" xfId="0" applyFont="1" applyFill="1" applyBorder="1" applyAlignment="1">
      <alignment horizontal="justify" vertical="center"/>
    </xf>
    <xf numFmtId="0" fontId="24" fillId="0" borderId="2" xfId="0" applyFont="1" applyFill="1" applyBorder="1" applyAlignment="1">
      <alignment horizontal="center"/>
    </xf>
    <xf numFmtId="0" fontId="24" fillId="0" borderId="7" xfId="0" applyFont="1" applyFill="1" applyBorder="1" applyAlignment="1">
      <alignment horizontal="center"/>
    </xf>
    <xf numFmtId="0" fontId="24" fillId="0" borderId="12" xfId="0" applyFont="1" applyFill="1" applyBorder="1" applyAlignment="1">
      <alignment horizontal="center"/>
    </xf>
    <xf numFmtId="0" fontId="29" fillId="9" borderId="2" xfId="0" applyFont="1" applyFill="1" applyBorder="1" applyAlignment="1">
      <alignment horizontal="justify" vertical="center"/>
    </xf>
    <xf numFmtId="0" fontId="24" fillId="9" borderId="7" xfId="0" applyFont="1" applyFill="1" applyBorder="1" applyAlignment="1">
      <alignment horizontal="justify" vertical="center"/>
    </xf>
    <xf numFmtId="0" fontId="24" fillId="9" borderId="12" xfId="0" applyFont="1" applyFill="1" applyBorder="1" applyAlignment="1">
      <alignment horizontal="justify" vertical="center"/>
    </xf>
    <xf numFmtId="9" fontId="24" fillId="0" borderId="1" xfId="0" applyNumberFormat="1" applyFont="1" applyBorder="1" applyAlignment="1">
      <alignment horizontal="center" vertical="center"/>
    </xf>
    <xf numFmtId="0" fontId="24" fillId="0" borderId="1" xfId="0" applyFont="1" applyBorder="1" applyAlignment="1">
      <alignment horizontal="center" vertical="center"/>
    </xf>
    <xf numFmtId="0" fontId="24" fillId="0" borderId="1" xfId="0" applyFont="1" applyBorder="1" applyAlignment="1">
      <alignment horizontal="center"/>
    </xf>
    <xf numFmtId="0" fontId="24" fillId="0" borderId="1" xfId="0" applyFont="1" applyBorder="1" applyAlignment="1">
      <alignment horizontal="center" vertical="center" wrapText="1"/>
    </xf>
    <xf numFmtId="0" fontId="24" fillId="0" borderId="12" xfId="0" applyFont="1" applyBorder="1" applyAlignment="1">
      <alignment horizontal="center" vertical="center" wrapText="1"/>
    </xf>
    <xf numFmtId="9" fontId="24" fillId="5" borderId="1" xfId="0" applyNumberFormat="1" applyFont="1" applyFill="1" applyBorder="1" applyAlignment="1">
      <alignment horizontal="center" vertical="center"/>
    </xf>
    <xf numFmtId="0" fontId="24" fillId="5" borderId="1" xfId="0" applyFont="1" applyFill="1" applyBorder="1" applyAlignment="1">
      <alignment horizontal="center" vertical="center"/>
    </xf>
    <xf numFmtId="9" fontId="24" fillId="0" borderId="2" xfId="0" applyNumberFormat="1" applyFont="1" applyBorder="1" applyAlignment="1">
      <alignment horizontal="center" vertical="center" wrapText="1"/>
    </xf>
    <xf numFmtId="0" fontId="24" fillId="0" borderId="2" xfId="0" applyFont="1" applyBorder="1" applyAlignment="1">
      <alignment horizontal="left" vertical="top" wrapText="1"/>
    </xf>
    <xf numFmtId="0" fontId="24" fillId="0" borderId="7" xfId="0" applyFont="1" applyBorder="1" applyAlignment="1">
      <alignment horizontal="left" vertical="top" wrapText="1"/>
    </xf>
    <xf numFmtId="0" fontId="24" fillId="0" borderId="12" xfId="0" applyFont="1" applyBorder="1" applyAlignment="1">
      <alignment horizontal="left" vertical="top" wrapText="1"/>
    </xf>
    <xf numFmtId="9" fontId="13" fillId="0" borderId="1" xfId="25" applyFont="1" applyFill="1" applyBorder="1" applyAlignment="1">
      <alignment horizontal="center" vertical="center"/>
    </xf>
    <xf numFmtId="0" fontId="13" fillId="0" borderId="1" xfId="0" applyFont="1" applyFill="1" applyBorder="1" applyAlignment="1">
      <alignment horizontal="justify" vertical="center"/>
    </xf>
    <xf numFmtId="0" fontId="5" fillId="0" borderId="2" xfId="0" applyFont="1" applyFill="1" applyBorder="1" applyAlignment="1">
      <alignment horizontal="justify" vertical="center" wrapText="1"/>
    </xf>
    <xf numFmtId="0" fontId="5" fillId="0" borderId="12" xfId="0" applyFont="1" applyFill="1" applyBorder="1" applyAlignment="1">
      <alignment horizontal="justify" vertical="center" wrapText="1"/>
    </xf>
    <xf numFmtId="0" fontId="5" fillId="0" borderId="7" xfId="0" applyFont="1" applyFill="1" applyBorder="1" applyAlignment="1">
      <alignment horizontal="justify" vertical="center" wrapText="1"/>
    </xf>
    <xf numFmtId="9" fontId="5" fillId="0" borderId="2" xfId="25" applyFont="1" applyFill="1" applyBorder="1" applyAlignment="1">
      <alignment horizontal="center" vertical="center"/>
    </xf>
    <xf numFmtId="9" fontId="5" fillId="0" borderId="12" xfId="25" applyFont="1" applyFill="1" applyBorder="1" applyAlignment="1">
      <alignment horizontal="center" vertical="center"/>
    </xf>
    <xf numFmtId="0" fontId="14" fillId="0" borderId="1" xfId="21" applyFont="1" applyFill="1" applyBorder="1" applyAlignment="1">
      <alignment horizontal="center" vertical="center" wrapText="1"/>
    </xf>
    <xf numFmtId="0" fontId="13" fillId="0" borderId="1" xfId="0" applyFont="1" applyFill="1" applyBorder="1" applyAlignment="1">
      <alignment horizontal="center" vertical="center"/>
    </xf>
    <xf numFmtId="0" fontId="79" fillId="0" borderId="1" xfId="0" applyFont="1" applyFill="1" applyBorder="1" applyAlignment="1">
      <alignment horizontal="center" vertical="center" wrapText="1"/>
    </xf>
    <xf numFmtId="14" fontId="13" fillId="0" borderId="1" xfId="0" applyNumberFormat="1" applyFont="1" applyFill="1" applyBorder="1" applyAlignment="1">
      <alignment horizontal="center" vertical="center"/>
    </xf>
    <xf numFmtId="0" fontId="13" fillId="5" borderId="1" xfId="0"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2" xfId="0" applyFont="1" applyFill="1" applyBorder="1" applyAlignment="1">
      <alignment horizontal="center" vertical="center" wrapText="1"/>
    </xf>
    <xf numFmtId="1" fontId="5" fillId="0" borderId="2" xfId="0" applyNumberFormat="1" applyFont="1" applyFill="1" applyBorder="1" applyAlignment="1">
      <alignment horizontal="center" vertical="center" wrapText="1"/>
    </xf>
    <xf numFmtId="1" fontId="5" fillId="0" borderId="7" xfId="0" applyNumberFormat="1" applyFont="1" applyFill="1" applyBorder="1" applyAlignment="1">
      <alignment horizontal="center" vertical="center" wrapText="1"/>
    </xf>
    <xf numFmtId="1" fontId="5" fillId="0" borderId="12" xfId="0" applyNumberFormat="1" applyFont="1" applyFill="1" applyBorder="1" applyAlignment="1">
      <alignment horizontal="center" vertical="center" wrapText="1"/>
    </xf>
    <xf numFmtId="44" fontId="5" fillId="0" borderId="2" xfId="16" applyFont="1" applyFill="1" applyBorder="1" applyAlignment="1">
      <alignment horizontal="center" vertical="center" wrapText="1"/>
    </xf>
    <xf numFmtId="44" fontId="5" fillId="0" borderId="7" xfId="16" applyFont="1" applyFill="1" applyBorder="1" applyAlignment="1">
      <alignment horizontal="center" vertical="center" wrapText="1"/>
    </xf>
    <xf numFmtId="44" fontId="5" fillId="0" borderId="12" xfId="16" applyFont="1" applyFill="1" applyBorder="1" applyAlignment="1">
      <alignment horizontal="center" vertical="center" wrapText="1"/>
    </xf>
    <xf numFmtId="0" fontId="78" fillId="0" borderId="1" xfId="0" applyFont="1" applyFill="1" applyBorder="1" applyAlignment="1">
      <alignment horizontal="center" vertical="center" wrapText="1"/>
    </xf>
    <xf numFmtId="9" fontId="13" fillId="0" borderId="1" xfId="0" applyNumberFormat="1" applyFont="1" applyFill="1" applyBorder="1" applyAlignment="1">
      <alignment horizontal="center" vertical="center"/>
    </xf>
    <xf numFmtId="9" fontId="13" fillId="9" borderId="1" xfId="25" applyFont="1" applyFill="1" applyBorder="1" applyAlignment="1">
      <alignment horizontal="center" vertical="center"/>
    </xf>
    <xf numFmtId="1" fontId="5" fillId="0" borderId="1" xfId="0" applyNumberFormat="1" applyFont="1" applyFill="1" applyBorder="1" applyAlignment="1">
      <alignment horizontal="center" vertical="center" wrapText="1"/>
    </xf>
    <xf numFmtId="0" fontId="79" fillId="0" borderId="1" xfId="0" applyFont="1" applyFill="1" applyBorder="1" applyAlignment="1">
      <alignment horizontal="center" wrapText="1"/>
    </xf>
    <xf numFmtId="0" fontId="13" fillId="0" borderId="1" xfId="0" applyFont="1" applyFill="1" applyBorder="1" applyAlignment="1">
      <alignment horizontal="center" vertical="center" wrapText="1"/>
    </xf>
    <xf numFmtId="9" fontId="5" fillId="0" borderId="7" xfId="25" applyFont="1" applyFill="1" applyBorder="1" applyAlignment="1">
      <alignment horizontal="center" vertical="center"/>
    </xf>
    <xf numFmtId="0" fontId="13" fillId="0" borderId="1" xfId="0" applyFont="1" applyFill="1" applyBorder="1" applyAlignment="1">
      <alignment horizontal="center"/>
    </xf>
    <xf numFmtId="0" fontId="5" fillId="0" borderId="1" xfId="0" applyFont="1" applyFill="1" applyBorder="1" applyAlignment="1">
      <alignment horizontal="center" vertical="center"/>
    </xf>
    <xf numFmtId="9" fontId="5" fillId="0" borderId="2" xfId="25" applyFont="1" applyFill="1" applyBorder="1" applyAlignment="1">
      <alignment horizontal="center" vertical="center" wrapText="1"/>
    </xf>
    <xf numFmtId="9" fontId="5" fillId="0" borderId="12" xfId="25" applyFont="1" applyFill="1" applyBorder="1" applyAlignment="1">
      <alignment horizontal="center" vertical="center" wrapText="1"/>
    </xf>
    <xf numFmtId="0" fontId="5" fillId="0" borderId="1" xfId="0" applyFont="1" applyBorder="1" applyAlignment="1">
      <alignment horizontal="center"/>
    </xf>
    <xf numFmtId="14" fontId="5" fillId="0" borderId="1" xfId="0" applyNumberFormat="1" applyFont="1" applyFill="1" applyBorder="1" applyAlignment="1">
      <alignment horizontal="left" vertical="center"/>
    </xf>
    <xf numFmtId="44" fontId="5" fillId="0" borderId="1" xfId="16" applyFont="1" applyFill="1" applyBorder="1" applyAlignment="1">
      <alignment horizontal="center" vertical="center"/>
    </xf>
    <xf numFmtId="14" fontId="5" fillId="0" borderId="1" xfId="0" applyNumberFormat="1" applyFont="1" applyFill="1" applyBorder="1" applyAlignment="1">
      <alignment horizontal="center" vertical="center"/>
    </xf>
    <xf numFmtId="9" fontId="5" fillId="0" borderId="1" xfId="25" applyFont="1" applyFill="1" applyBorder="1" applyAlignment="1">
      <alignment horizontal="center" vertical="center"/>
    </xf>
    <xf numFmtId="9" fontId="5" fillId="5" borderId="1" xfId="25" applyFont="1" applyFill="1" applyBorder="1" applyAlignment="1">
      <alignment horizontal="center" vertical="center"/>
    </xf>
    <xf numFmtId="0" fontId="78" fillId="0" borderId="1" xfId="0" applyFont="1" applyFill="1" applyBorder="1" applyAlignment="1">
      <alignment horizontal="justify" vertical="center" wrapText="1"/>
    </xf>
    <xf numFmtId="9" fontId="5" fillId="9" borderId="1" xfId="25" applyNumberFormat="1" applyFont="1" applyFill="1" applyBorder="1" applyAlignment="1">
      <alignment horizontal="center" vertical="center"/>
    </xf>
    <xf numFmtId="9" fontId="5" fillId="9" borderId="1" xfId="25" applyFont="1" applyFill="1" applyBorder="1" applyAlignment="1">
      <alignment horizontal="center" vertical="center"/>
    </xf>
    <xf numFmtId="0" fontId="78" fillId="0" borderId="2" xfId="0" applyFont="1" applyFill="1" applyBorder="1" applyAlignment="1">
      <alignment horizontal="justify" vertical="center" wrapText="1"/>
    </xf>
    <xf numFmtId="0" fontId="78" fillId="0" borderId="7" xfId="0" applyFont="1" applyFill="1" applyBorder="1" applyAlignment="1">
      <alignment horizontal="justify" vertical="center" wrapText="1"/>
    </xf>
    <xf numFmtId="0" fontId="78" fillId="0" borderId="12" xfId="0" applyFont="1" applyFill="1" applyBorder="1" applyAlignment="1">
      <alignment horizontal="justify" vertical="center" wrapText="1"/>
    </xf>
    <xf numFmtId="0" fontId="5" fillId="0" borderId="1" xfId="0" applyFont="1" applyFill="1" applyBorder="1" applyAlignment="1">
      <alignment horizontal="justify" vertical="center"/>
    </xf>
    <xf numFmtId="164" fontId="5" fillId="0" borderId="2" xfId="25" applyNumberFormat="1" applyFont="1" applyFill="1" applyBorder="1" applyAlignment="1">
      <alignment horizontal="center" vertical="center"/>
    </xf>
    <xf numFmtId="164" fontId="5" fillId="0" borderId="7" xfId="25" applyNumberFormat="1" applyFont="1" applyFill="1" applyBorder="1" applyAlignment="1">
      <alignment horizontal="center" vertical="center"/>
    </xf>
    <xf numFmtId="164" fontId="5" fillId="0" borderId="12" xfId="25" applyNumberFormat="1" applyFont="1" applyFill="1" applyBorder="1" applyAlignment="1">
      <alignment horizontal="center" vertical="center"/>
    </xf>
    <xf numFmtId="14" fontId="5" fillId="0" borderId="2" xfId="0" applyNumberFormat="1" applyFont="1" applyFill="1" applyBorder="1" applyAlignment="1">
      <alignment horizontal="left" vertical="center" wrapText="1"/>
    </xf>
    <xf numFmtId="14" fontId="5" fillId="0" borderId="7" xfId="0" applyNumberFormat="1" applyFont="1" applyFill="1" applyBorder="1" applyAlignment="1">
      <alignment horizontal="left" vertical="center" wrapText="1"/>
    </xf>
    <xf numFmtId="14" fontId="5" fillId="0" borderId="12" xfId="0" applyNumberFormat="1" applyFont="1" applyFill="1" applyBorder="1" applyAlignment="1">
      <alignment horizontal="left" vertical="center" wrapText="1"/>
    </xf>
    <xf numFmtId="9" fontId="5" fillId="0" borderId="2" xfId="0" applyNumberFormat="1" applyFont="1" applyFill="1" applyBorder="1" applyAlignment="1">
      <alignment horizontal="center" vertical="center"/>
    </xf>
    <xf numFmtId="14" fontId="5" fillId="0" borderId="7" xfId="0" applyNumberFormat="1" applyFont="1" applyFill="1" applyBorder="1" applyAlignment="1">
      <alignment horizontal="center" vertical="center"/>
    </xf>
    <xf numFmtId="14" fontId="5" fillId="0" borderId="12" xfId="0" applyNumberFormat="1" applyFont="1" applyFill="1" applyBorder="1" applyAlignment="1">
      <alignment horizontal="center" vertical="center"/>
    </xf>
    <xf numFmtId="9" fontId="5" fillId="5" borderId="2" xfId="0" applyNumberFormat="1" applyFont="1" applyFill="1" applyBorder="1" applyAlignment="1">
      <alignment horizontal="center" vertical="center"/>
    </xf>
    <xf numFmtId="14" fontId="5" fillId="5" borderId="7" xfId="0" applyNumberFormat="1" applyFont="1" applyFill="1" applyBorder="1" applyAlignment="1">
      <alignment horizontal="center" vertical="center"/>
    </xf>
    <xf numFmtId="14" fontId="5" fillId="5" borderId="12" xfId="0" applyNumberFormat="1" applyFont="1" applyFill="1" applyBorder="1" applyAlignment="1">
      <alignment horizontal="center" vertical="center"/>
    </xf>
    <xf numFmtId="164" fontId="5" fillId="9" borderId="2" xfId="25" applyNumberFormat="1" applyFont="1" applyFill="1" applyBorder="1" applyAlignment="1">
      <alignment horizontal="center" vertical="center"/>
    </xf>
    <xf numFmtId="164" fontId="5" fillId="9" borderId="12" xfId="25" applyNumberFormat="1" applyFont="1" applyFill="1" applyBorder="1" applyAlignment="1">
      <alignment horizontal="center" vertical="center"/>
    </xf>
    <xf numFmtId="0" fontId="5" fillId="0" borderId="1" xfId="0" applyFont="1" applyFill="1" applyBorder="1" applyAlignment="1">
      <alignment vertical="center"/>
    </xf>
    <xf numFmtId="167"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9" fontId="5" fillId="9" borderId="2" xfId="25" applyFont="1" applyFill="1" applyBorder="1" applyAlignment="1">
      <alignment horizontal="center" vertical="center" wrapText="1"/>
    </xf>
    <xf numFmtId="9" fontId="5" fillId="9" borderId="12" xfId="25" applyFont="1" applyFill="1" applyBorder="1" applyAlignment="1">
      <alignment horizontal="center" vertical="center" wrapText="1"/>
    </xf>
    <xf numFmtId="164" fontId="5" fillId="0" borderId="2" xfId="0" applyNumberFormat="1" applyFont="1" applyFill="1" applyBorder="1" applyAlignment="1">
      <alignment horizontal="center" vertical="center"/>
    </xf>
    <xf numFmtId="164" fontId="5" fillId="0" borderId="7" xfId="0" applyNumberFormat="1" applyFont="1" applyFill="1" applyBorder="1" applyAlignment="1">
      <alignment horizontal="center" vertical="center"/>
    </xf>
    <xf numFmtId="164" fontId="5" fillId="0" borderId="12" xfId="0" applyNumberFormat="1" applyFont="1" applyFill="1" applyBorder="1" applyAlignment="1">
      <alignment horizontal="center" vertical="center"/>
    </xf>
    <xf numFmtId="164" fontId="5" fillId="5" borderId="2" xfId="0" applyNumberFormat="1" applyFont="1" applyFill="1" applyBorder="1" applyAlignment="1">
      <alignment horizontal="center" vertical="center"/>
    </xf>
    <xf numFmtId="164" fontId="5" fillId="5" borderId="7" xfId="0" applyNumberFormat="1" applyFont="1" applyFill="1" applyBorder="1" applyAlignment="1">
      <alignment horizontal="center" vertical="center"/>
    </xf>
    <xf numFmtId="164" fontId="5" fillId="5" borderId="12" xfId="0" applyNumberFormat="1" applyFont="1" applyFill="1" applyBorder="1" applyAlignment="1">
      <alignment horizontal="center" vertical="center"/>
    </xf>
    <xf numFmtId="9" fontId="5" fillId="0" borderId="7" xfId="25" applyFont="1" applyFill="1" applyBorder="1" applyAlignment="1">
      <alignment horizontal="center" vertical="center" wrapText="1"/>
    </xf>
    <xf numFmtId="9" fontId="5" fillId="9" borderId="7" xfId="25" applyFont="1" applyFill="1" applyBorder="1" applyAlignment="1">
      <alignment horizontal="center" vertical="center" wrapText="1"/>
    </xf>
    <xf numFmtId="167" fontId="5" fillId="0" borderId="1" xfId="0" applyNumberFormat="1" applyFont="1" applyFill="1" applyBorder="1" applyAlignment="1">
      <alignment horizontal="center" vertical="center" wrapText="1"/>
    </xf>
    <xf numFmtId="9" fontId="5" fillId="0" borderId="12" xfId="0" applyNumberFormat="1" applyFont="1" applyFill="1" applyBorder="1" applyAlignment="1">
      <alignment horizontal="center" vertical="center"/>
    </xf>
    <xf numFmtId="10" fontId="5" fillId="0" borderId="2" xfId="0" applyNumberFormat="1" applyFont="1" applyFill="1" applyBorder="1" applyAlignment="1">
      <alignment horizontal="center" vertical="center"/>
    </xf>
    <xf numFmtId="10" fontId="5" fillId="5" borderId="2" xfId="0" applyNumberFormat="1" applyFont="1" applyFill="1" applyBorder="1" applyAlignment="1">
      <alignment horizontal="center" vertical="center"/>
    </xf>
    <xf numFmtId="9" fontId="5" fillId="9" borderId="2" xfId="25" applyFont="1" applyFill="1" applyBorder="1" applyAlignment="1">
      <alignment horizontal="center" vertical="center"/>
    </xf>
    <xf numFmtId="9" fontId="5" fillId="9" borderId="7" xfId="25" applyFont="1" applyFill="1" applyBorder="1" applyAlignment="1">
      <alignment horizontal="center" vertical="center"/>
    </xf>
    <xf numFmtId="9" fontId="5" fillId="9" borderId="12" xfId="25" applyFont="1" applyFill="1" applyBorder="1" applyAlignment="1">
      <alignment horizontal="center" vertical="center"/>
    </xf>
    <xf numFmtId="14" fontId="5" fillId="0" borderId="1" xfId="0" applyNumberFormat="1" applyFont="1" applyFill="1" applyBorder="1" applyAlignment="1">
      <alignment horizontal="center" vertical="center" wrapText="1"/>
    </xf>
    <xf numFmtId="9" fontId="5" fillId="5" borderId="2" xfId="25" applyFont="1" applyFill="1" applyBorder="1" applyAlignment="1">
      <alignment horizontal="center" vertical="center"/>
    </xf>
    <xf numFmtId="9" fontId="5" fillId="5" borderId="12" xfId="25" applyFont="1" applyFill="1" applyBorder="1" applyAlignment="1">
      <alignment horizontal="center" vertical="center"/>
    </xf>
    <xf numFmtId="14" fontId="56" fillId="5" borderId="2" xfId="0" applyNumberFormat="1" applyFont="1" applyFill="1" applyBorder="1" applyAlignment="1">
      <alignment horizontal="center" vertical="center" wrapText="1"/>
    </xf>
    <xf numFmtId="14" fontId="56" fillId="5" borderId="7" xfId="0" applyNumberFormat="1" applyFont="1" applyFill="1" applyBorder="1" applyAlignment="1">
      <alignment horizontal="center" vertical="center" wrapText="1"/>
    </xf>
    <xf numFmtId="14" fontId="56" fillId="5" borderId="12" xfId="0" applyNumberFormat="1" applyFont="1" applyFill="1" applyBorder="1" applyAlignment="1">
      <alignment horizontal="center" vertical="center" wrapText="1"/>
    </xf>
    <xf numFmtId="0" fontId="56" fillId="5" borderId="7" xfId="0" applyFont="1" applyFill="1" applyBorder="1" applyAlignment="1">
      <alignment horizontal="center" vertical="center" wrapText="1"/>
    </xf>
    <xf numFmtId="0" fontId="56" fillId="5" borderId="2" xfId="0" applyFont="1" applyFill="1" applyBorder="1" applyAlignment="1">
      <alignment horizontal="center" vertical="center" wrapText="1"/>
    </xf>
    <xf numFmtId="0" fontId="56" fillId="5" borderId="12" xfId="0" applyFont="1" applyFill="1" applyBorder="1" applyAlignment="1">
      <alignment horizontal="center" vertical="center" wrapText="1"/>
    </xf>
    <xf numFmtId="167" fontId="56" fillId="5" borderId="2" xfId="0" applyNumberFormat="1" applyFont="1" applyFill="1" applyBorder="1" applyAlignment="1">
      <alignment horizontal="center" vertical="center" wrapText="1"/>
    </xf>
    <xf numFmtId="167" fontId="56" fillId="5" borderId="7" xfId="0" applyNumberFormat="1" applyFont="1" applyFill="1" applyBorder="1" applyAlignment="1">
      <alignment horizontal="center" vertical="center" wrapText="1"/>
    </xf>
    <xf numFmtId="167" fontId="56" fillId="5" borderId="12" xfId="0" applyNumberFormat="1" applyFont="1" applyFill="1" applyBorder="1" applyAlignment="1">
      <alignment horizontal="center" vertical="center" wrapText="1"/>
    </xf>
    <xf numFmtId="0" fontId="56" fillId="0" borderId="2" xfId="0" applyFont="1" applyFill="1" applyBorder="1" applyAlignment="1">
      <alignment horizontal="center" vertical="center" wrapText="1"/>
    </xf>
    <xf numFmtId="0" fontId="56" fillId="0" borderId="7" xfId="0" applyFont="1" applyFill="1" applyBorder="1" applyAlignment="1">
      <alignment horizontal="center" vertical="center" wrapText="1"/>
    </xf>
    <xf numFmtId="0" fontId="56" fillId="0" borderId="12" xfId="0" applyFont="1" applyFill="1" applyBorder="1" applyAlignment="1">
      <alignment horizontal="center" vertical="center" wrapText="1"/>
    </xf>
    <xf numFmtId="0" fontId="58" fillId="0" borderId="2" xfId="0" applyFont="1" applyBorder="1" applyAlignment="1">
      <alignment horizontal="center"/>
    </xf>
    <xf numFmtId="0" fontId="58" fillId="0" borderId="7" xfId="0" applyFont="1" applyBorder="1" applyAlignment="1">
      <alignment horizontal="center"/>
    </xf>
    <xf numFmtId="0" fontId="58" fillId="0" borderId="12" xfId="0" applyFont="1" applyBorder="1" applyAlignment="1">
      <alignment horizontal="center"/>
    </xf>
    <xf numFmtId="0" fontId="0" fillId="0" borderId="7" xfId="0" applyBorder="1" applyAlignment="1">
      <alignment horizontal="left" vertical="top" wrapText="1"/>
    </xf>
    <xf numFmtId="0" fontId="14" fillId="11" borderId="1" xfId="21" applyFont="1" applyFill="1" applyBorder="1" applyAlignment="1">
      <alignment horizontal="center" vertical="center" wrapText="1"/>
    </xf>
    <xf numFmtId="0" fontId="19" fillId="11" borderId="1" xfId="21" applyFont="1" applyFill="1" applyBorder="1" applyAlignment="1">
      <alignment horizontal="center" vertical="center" wrapText="1"/>
    </xf>
    <xf numFmtId="9" fontId="13" fillId="11" borderId="3" xfId="25" applyFont="1" applyFill="1" applyBorder="1" applyAlignment="1">
      <alignment horizontal="center" vertical="center" wrapText="1"/>
    </xf>
    <xf numFmtId="0" fontId="14" fillId="11" borderId="3" xfId="21" applyFont="1" applyFill="1" applyBorder="1" applyAlignment="1">
      <alignment horizontal="center" vertical="center" wrapText="1"/>
    </xf>
    <xf numFmtId="0" fontId="40" fillId="0" borderId="8" xfId="0" applyFont="1" applyFill="1" applyBorder="1" applyAlignment="1">
      <alignment horizontal="center" vertical="center" wrapText="1"/>
    </xf>
    <xf numFmtId="0" fontId="40" fillId="0" borderId="4" xfId="0" applyFont="1" applyFill="1" applyBorder="1" applyAlignment="1">
      <alignment horizontal="center" vertical="center" wrapText="1"/>
    </xf>
    <xf numFmtId="0" fontId="40" fillId="0" borderId="5" xfId="0" applyFont="1" applyFill="1" applyBorder="1" applyAlignment="1">
      <alignment horizontal="center" vertical="center" wrapText="1"/>
    </xf>
    <xf numFmtId="0" fontId="40" fillId="0" borderId="11" xfId="0" applyFont="1" applyFill="1" applyBorder="1" applyAlignment="1">
      <alignment horizontal="center" vertical="center" wrapText="1"/>
    </xf>
    <xf numFmtId="0" fontId="40" fillId="0" borderId="0" xfId="0" applyFont="1" applyFill="1" applyBorder="1" applyAlignment="1">
      <alignment horizontal="center" vertical="center" wrapText="1"/>
    </xf>
    <xf numFmtId="0" fontId="40" fillId="0" borderId="10" xfId="0" applyFont="1" applyFill="1" applyBorder="1" applyAlignment="1">
      <alignment horizontal="center" vertical="center" wrapText="1"/>
    </xf>
    <xf numFmtId="0" fontId="24" fillId="0" borderId="10" xfId="0" applyFont="1" applyBorder="1" applyAlignment="1">
      <alignment horizontal="center"/>
    </xf>
    <xf numFmtId="0" fontId="24" fillId="0" borderId="7" xfId="0" applyFont="1" applyBorder="1" applyAlignment="1">
      <alignment horizontal="center"/>
    </xf>
    <xf numFmtId="9" fontId="56" fillId="5" borderId="2" xfId="25" applyFont="1" applyFill="1" applyBorder="1" applyAlignment="1">
      <alignment horizontal="center" vertical="center" wrapText="1"/>
    </xf>
    <xf numFmtId="9" fontId="56" fillId="5" borderId="7" xfId="25" applyFont="1" applyFill="1" applyBorder="1" applyAlignment="1">
      <alignment horizontal="center" vertical="center" wrapText="1"/>
    </xf>
    <xf numFmtId="9" fontId="56" fillId="5" borderId="12" xfId="25" applyFont="1" applyFill="1" applyBorder="1" applyAlignment="1">
      <alignment horizontal="center" vertical="center" wrapText="1"/>
    </xf>
    <xf numFmtId="0" fontId="56" fillId="5" borderId="2" xfId="0" applyFont="1" applyFill="1" applyBorder="1" applyAlignment="1">
      <alignment horizontal="center"/>
    </xf>
    <xf numFmtId="0" fontId="56" fillId="5" borderId="7" xfId="0" applyFont="1" applyFill="1" applyBorder="1" applyAlignment="1">
      <alignment horizontal="center"/>
    </xf>
    <xf numFmtId="0" fontId="56" fillId="5" borderId="12" xfId="0" applyFont="1" applyFill="1" applyBorder="1" applyAlignment="1">
      <alignment horizontal="center"/>
    </xf>
    <xf numFmtId="9" fontId="14" fillId="11" borderId="3" xfId="25" applyFont="1" applyFill="1" applyBorder="1" applyAlignment="1">
      <alignment horizontal="center" vertical="center" wrapText="1"/>
    </xf>
    <xf numFmtId="1" fontId="56" fillId="5" borderId="2" xfId="0" applyNumberFormat="1" applyFont="1" applyFill="1" applyBorder="1" applyAlignment="1">
      <alignment horizontal="center" vertical="center" wrapText="1"/>
    </xf>
    <xf numFmtId="1" fontId="56" fillId="5" borderId="7" xfId="0" applyNumberFormat="1" applyFont="1" applyFill="1" applyBorder="1" applyAlignment="1">
      <alignment horizontal="center" vertical="center" wrapText="1"/>
    </xf>
    <xf numFmtId="1" fontId="56" fillId="5" borderId="12" xfId="0" applyNumberFormat="1" applyFont="1" applyFill="1" applyBorder="1" applyAlignment="1">
      <alignment horizontal="center" vertical="center" wrapText="1"/>
    </xf>
    <xf numFmtId="0" fontId="97" fillId="5" borderId="2" xfId="0" applyFont="1" applyFill="1" applyBorder="1" applyAlignment="1">
      <alignment horizontal="center" vertical="center" wrapText="1"/>
    </xf>
    <xf numFmtId="0" fontId="97" fillId="5" borderId="7" xfId="0" applyFont="1" applyFill="1" applyBorder="1" applyAlignment="1">
      <alignment horizontal="center" vertical="center" wrapText="1"/>
    </xf>
    <xf numFmtId="0" fontId="97" fillId="5" borderId="12" xfId="0" applyFont="1" applyFill="1" applyBorder="1" applyAlignment="1">
      <alignment horizontal="center" vertical="center" wrapText="1"/>
    </xf>
    <xf numFmtId="0" fontId="56" fillId="5" borderId="2" xfId="0" applyFont="1" applyFill="1" applyBorder="1" applyAlignment="1">
      <alignment horizontal="center" vertical="top" wrapText="1"/>
    </xf>
    <xf numFmtId="0" fontId="56" fillId="5" borderId="7" xfId="0" applyFont="1" applyFill="1" applyBorder="1" applyAlignment="1">
      <alignment horizontal="center" vertical="top" wrapText="1"/>
    </xf>
    <xf numFmtId="0" fontId="56" fillId="5" borderId="12" xfId="0" applyFont="1" applyFill="1" applyBorder="1" applyAlignment="1">
      <alignment horizontal="center" vertical="top" wrapText="1"/>
    </xf>
    <xf numFmtId="0" fontId="58" fillId="5" borderId="2" xfId="0" applyFont="1" applyFill="1" applyBorder="1" applyAlignment="1">
      <alignment horizontal="center" vertical="center" wrapText="1"/>
    </xf>
    <xf numFmtId="0" fontId="58" fillId="5" borderId="7" xfId="0" applyFont="1" applyFill="1" applyBorder="1" applyAlignment="1">
      <alignment horizontal="center" vertical="center" wrapText="1"/>
    </xf>
    <xf numFmtId="0" fontId="58" fillId="5" borderId="12" xfId="0" applyFont="1" applyFill="1" applyBorder="1" applyAlignment="1">
      <alignment horizontal="center" vertical="center" wrapText="1"/>
    </xf>
    <xf numFmtId="0" fontId="56" fillId="5" borderId="2" xfId="0" applyFont="1" applyFill="1" applyBorder="1" applyAlignment="1">
      <alignment horizontal="center" vertical="center"/>
    </xf>
    <xf numFmtId="0" fontId="56" fillId="5" borderId="7" xfId="0" applyFont="1" applyFill="1" applyBorder="1" applyAlignment="1">
      <alignment horizontal="center" vertical="center"/>
    </xf>
    <xf numFmtId="0" fontId="56" fillId="5" borderId="12" xfId="0" applyFont="1" applyFill="1" applyBorder="1" applyAlignment="1">
      <alignment horizontal="center" vertical="center"/>
    </xf>
    <xf numFmtId="9" fontId="56" fillId="5" borderId="2" xfId="25" applyFont="1" applyFill="1" applyBorder="1" applyAlignment="1">
      <alignment horizontal="center" vertical="top" wrapText="1"/>
    </xf>
    <xf numFmtId="9" fontId="56" fillId="5" borderId="7" xfId="25" applyFont="1" applyFill="1" applyBorder="1" applyAlignment="1">
      <alignment horizontal="center" vertical="top" wrapText="1"/>
    </xf>
    <xf numFmtId="9" fontId="56" fillId="5" borderId="12" xfId="25" applyFont="1" applyFill="1" applyBorder="1" applyAlignment="1">
      <alignment horizontal="center" vertical="top" wrapText="1"/>
    </xf>
    <xf numFmtId="9" fontId="56" fillId="11" borderId="2" xfId="25" applyFont="1" applyFill="1" applyBorder="1" applyAlignment="1">
      <alignment horizontal="center" vertical="top" wrapText="1"/>
    </xf>
    <xf numFmtId="9" fontId="56" fillId="11" borderId="7" xfId="25" applyFont="1" applyFill="1" applyBorder="1" applyAlignment="1">
      <alignment horizontal="center" vertical="top" wrapText="1"/>
    </xf>
    <xf numFmtId="9" fontId="56" fillId="11" borderId="12" xfId="25" applyFont="1" applyFill="1" applyBorder="1" applyAlignment="1">
      <alignment horizontal="center" vertical="top" wrapText="1"/>
    </xf>
    <xf numFmtId="14" fontId="56" fillId="0" borderId="2" xfId="0" applyNumberFormat="1" applyFont="1" applyFill="1" applyBorder="1" applyAlignment="1">
      <alignment horizontal="center" vertical="center" wrapText="1"/>
    </xf>
    <xf numFmtId="14" fontId="56" fillId="0" borderId="7" xfId="0" applyNumberFormat="1" applyFont="1" applyFill="1" applyBorder="1" applyAlignment="1">
      <alignment horizontal="center" vertical="center" wrapText="1"/>
    </xf>
    <xf numFmtId="14" fontId="56" fillId="0" borderId="12" xfId="0" applyNumberFormat="1" applyFont="1" applyFill="1" applyBorder="1" applyAlignment="1">
      <alignment horizontal="center" vertical="center" wrapText="1"/>
    </xf>
    <xf numFmtId="0" fontId="58" fillId="0" borderId="2" xfId="0" applyFont="1" applyFill="1" applyBorder="1" applyAlignment="1">
      <alignment horizontal="center"/>
    </xf>
    <xf numFmtId="0" fontId="58" fillId="0" borderId="7" xfId="0" applyFont="1" applyFill="1" applyBorder="1" applyAlignment="1">
      <alignment horizontal="center"/>
    </xf>
    <xf numFmtId="0" fontId="58" fillId="0" borderId="12" xfId="0" applyFont="1" applyFill="1" applyBorder="1" applyAlignment="1">
      <alignment horizontal="center"/>
    </xf>
    <xf numFmtId="0" fontId="56" fillId="0" borderId="2" xfId="0" applyFont="1" applyFill="1" applyBorder="1" applyAlignment="1">
      <alignment horizontal="center"/>
    </xf>
    <xf numFmtId="0" fontId="56" fillId="0" borderId="7" xfId="0" applyFont="1" applyFill="1" applyBorder="1" applyAlignment="1">
      <alignment horizontal="center"/>
    </xf>
    <xf numFmtId="0" fontId="56" fillId="0" borderId="12" xfId="0" applyFont="1" applyFill="1" applyBorder="1" applyAlignment="1">
      <alignment horizontal="center"/>
    </xf>
    <xf numFmtId="0" fontId="58" fillId="5" borderId="2" xfId="0" applyFont="1" applyFill="1" applyBorder="1" applyAlignment="1">
      <alignment horizontal="center"/>
    </xf>
    <xf numFmtId="0" fontId="58" fillId="5" borderId="7" xfId="0" applyFont="1" applyFill="1" applyBorder="1" applyAlignment="1">
      <alignment horizontal="center"/>
    </xf>
    <xf numFmtId="0" fontId="58" fillId="5" borderId="12" xfId="0" applyFont="1" applyFill="1" applyBorder="1" applyAlignment="1">
      <alignment horizontal="center"/>
    </xf>
    <xf numFmtId="0" fontId="58" fillId="0" borderId="2" xfId="0" applyFont="1" applyFill="1" applyBorder="1" applyAlignment="1">
      <alignment horizontal="center" vertical="center" wrapText="1"/>
    </xf>
    <xf numFmtId="0" fontId="58" fillId="0" borderId="7" xfId="0" applyFont="1" applyFill="1" applyBorder="1" applyAlignment="1">
      <alignment horizontal="center" vertical="center" wrapText="1"/>
    </xf>
    <xf numFmtId="0" fontId="58" fillId="0" borderId="12" xfId="0" applyFont="1" applyFill="1" applyBorder="1" applyAlignment="1">
      <alignment horizontal="center" vertical="center" wrapText="1"/>
    </xf>
    <xf numFmtId="9" fontId="56" fillId="0" borderId="2" xfId="25" applyFont="1" applyFill="1" applyBorder="1" applyAlignment="1">
      <alignment horizontal="center" vertical="center" wrapText="1"/>
    </xf>
    <xf numFmtId="9" fontId="56" fillId="0" borderId="7" xfId="25" applyFont="1" applyFill="1" applyBorder="1" applyAlignment="1">
      <alignment horizontal="center" vertical="center" wrapText="1"/>
    </xf>
    <xf numFmtId="9" fontId="56" fillId="0" borderId="12" xfId="25" applyFont="1" applyFill="1" applyBorder="1" applyAlignment="1">
      <alignment horizontal="center" vertical="center" wrapText="1"/>
    </xf>
    <xf numFmtId="9" fontId="56" fillId="11" borderId="2" xfId="25" applyFont="1" applyFill="1" applyBorder="1" applyAlignment="1">
      <alignment horizontal="center" vertical="center" wrapText="1"/>
    </xf>
    <xf numFmtId="9" fontId="56" fillId="11" borderId="7" xfId="25" applyFont="1" applyFill="1" applyBorder="1" applyAlignment="1">
      <alignment horizontal="center" vertical="center" wrapText="1"/>
    </xf>
    <xf numFmtId="9" fontId="56" fillId="11" borderId="12" xfId="25" applyFont="1" applyFill="1" applyBorder="1" applyAlignment="1">
      <alignment horizontal="center" vertical="center" wrapText="1"/>
    </xf>
    <xf numFmtId="0" fontId="56" fillId="11" borderId="2" xfId="0" applyFont="1" applyFill="1" applyBorder="1" applyAlignment="1">
      <alignment horizontal="center" wrapText="1"/>
    </xf>
    <xf numFmtId="0" fontId="56" fillId="11" borderId="7" xfId="0" applyFont="1" applyFill="1" applyBorder="1" applyAlignment="1">
      <alignment horizontal="center" wrapText="1"/>
    </xf>
    <xf numFmtId="14" fontId="56" fillId="0" borderId="2" xfId="0" applyNumberFormat="1" applyFont="1" applyBorder="1" applyAlignment="1">
      <alignment horizontal="center" vertical="center" wrapText="1"/>
    </xf>
    <xf numFmtId="14" fontId="56" fillId="0" borderId="7" xfId="0" applyNumberFormat="1" applyFont="1" applyBorder="1" applyAlignment="1">
      <alignment horizontal="center" vertical="center" wrapText="1"/>
    </xf>
    <xf numFmtId="14" fontId="56" fillId="0" borderId="12" xfId="0" applyNumberFormat="1" applyFont="1" applyBorder="1" applyAlignment="1">
      <alignment horizontal="center" vertical="center" wrapText="1"/>
    </xf>
    <xf numFmtId="0" fontId="56" fillId="0" borderId="2"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12" xfId="0" applyFont="1" applyBorder="1" applyAlignment="1">
      <alignment horizontal="center" vertical="center" wrapText="1"/>
    </xf>
    <xf numFmtId="0" fontId="51" fillId="0" borderId="1" xfId="21" applyFont="1" applyFill="1" applyBorder="1" applyAlignment="1">
      <alignment horizontal="left" vertical="center" wrapText="1"/>
    </xf>
    <xf numFmtId="0" fontId="51" fillId="0" borderId="1" xfId="21" applyFont="1" applyBorder="1" applyAlignment="1">
      <alignment horizontal="center" vertical="center" wrapText="1"/>
    </xf>
    <xf numFmtId="0" fontId="51" fillId="0" borderId="8" xfId="0" applyFont="1" applyFill="1" applyBorder="1" applyAlignment="1">
      <alignment horizontal="center" vertical="center" wrapText="1"/>
    </xf>
    <xf numFmtId="0" fontId="51" fillId="0" borderId="4" xfId="0" applyFont="1" applyFill="1" applyBorder="1" applyAlignment="1">
      <alignment horizontal="center" vertical="center" wrapText="1"/>
    </xf>
    <xf numFmtId="0" fontId="51" fillId="0" borderId="5" xfId="0" applyFont="1" applyFill="1" applyBorder="1" applyAlignment="1">
      <alignment horizontal="center" vertical="center" wrapText="1"/>
    </xf>
    <xf numFmtId="0" fontId="51" fillId="0" borderId="11" xfId="0" applyFont="1" applyFill="1" applyBorder="1" applyAlignment="1">
      <alignment horizontal="center" vertical="center" wrapText="1"/>
    </xf>
    <xf numFmtId="0" fontId="51" fillId="0" borderId="0" xfId="0" applyFont="1" applyFill="1" applyBorder="1" applyAlignment="1">
      <alignment horizontal="center" vertical="center" wrapText="1"/>
    </xf>
    <xf numFmtId="0" fontId="51" fillId="0" borderId="10" xfId="0" applyFont="1" applyFill="1" applyBorder="1" applyAlignment="1">
      <alignment horizontal="center" vertical="center" wrapText="1"/>
    </xf>
    <xf numFmtId="0" fontId="51" fillId="0" borderId="20" xfId="0" applyFont="1" applyFill="1" applyBorder="1" applyAlignment="1">
      <alignment horizontal="center" vertical="center" wrapText="1"/>
    </xf>
    <xf numFmtId="0" fontId="51" fillId="0" borderId="23" xfId="0" applyFont="1" applyFill="1" applyBorder="1" applyAlignment="1">
      <alignment horizontal="center" vertical="center" wrapText="1"/>
    </xf>
    <xf numFmtId="0" fontId="51" fillId="0" borderId="29" xfId="0" applyFont="1" applyFill="1" applyBorder="1" applyAlignment="1">
      <alignment horizontal="center" vertical="center" wrapText="1"/>
    </xf>
    <xf numFmtId="0" fontId="36" fillId="0" borderId="1" xfId="21" applyFont="1" applyBorder="1" applyAlignment="1">
      <alignment horizontal="center" vertical="center" wrapText="1"/>
    </xf>
    <xf numFmtId="0" fontId="51" fillId="23" borderId="1" xfId="21" applyFont="1" applyFill="1" applyBorder="1" applyAlignment="1">
      <alignment horizontal="center" vertical="center" wrapText="1"/>
    </xf>
    <xf numFmtId="0" fontId="51" fillId="24" borderId="1" xfId="21" applyFont="1" applyFill="1" applyBorder="1" applyAlignment="1">
      <alignment horizontal="center" vertical="center" wrapText="1"/>
    </xf>
    <xf numFmtId="14" fontId="36" fillId="0" borderId="1" xfId="0" applyNumberFormat="1" applyFont="1" applyBorder="1" applyAlignment="1">
      <alignment horizontal="center" vertical="center" wrapText="1"/>
    </xf>
    <xf numFmtId="0" fontId="36" fillId="0" borderId="1" xfId="0" applyFont="1" applyBorder="1" applyAlignment="1">
      <alignment horizontal="center" vertical="center" wrapText="1"/>
    </xf>
    <xf numFmtId="1" fontId="36" fillId="0" borderId="1" xfId="0" applyNumberFormat="1" applyFont="1" applyFill="1" applyBorder="1" applyAlignment="1">
      <alignment horizontal="center" vertical="center" wrapText="1"/>
    </xf>
    <xf numFmtId="0" fontId="0" fillId="0" borderId="1" xfId="0" applyBorder="1" applyAlignment="1">
      <alignment horizontal="center" vertical="center" wrapText="1"/>
    </xf>
    <xf numFmtId="0" fontId="14" fillId="5" borderId="2" xfId="21" applyFont="1" applyFill="1" applyBorder="1" applyAlignment="1">
      <alignment horizontal="center" vertical="center" wrapText="1"/>
    </xf>
    <xf numFmtId="0" fontId="14" fillId="5" borderId="7" xfId="21" applyFont="1" applyFill="1" applyBorder="1" applyAlignment="1">
      <alignment horizontal="center" vertical="center" wrapText="1"/>
    </xf>
    <xf numFmtId="0" fontId="14" fillId="5" borderId="12" xfId="21" applyFont="1" applyFill="1" applyBorder="1" applyAlignment="1">
      <alignment horizontal="center" vertical="center" wrapText="1"/>
    </xf>
    <xf numFmtId="0" fontId="98" fillId="0" borderId="1" xfId="0" applyFont="1" applyBorder="1" applyAlignment="1">
      <alignment horizontal="center" vertical="center"/>
    </xf>
    <xf numFmtId="9" fontId="36" fillId="0" borderId="1" xfId="0" applyNumberFormat="1" applyFont="1" applyBorder="1" applyAlignment="1">
      <alignment horizontal="center" vertical="center" wrapText="1"/>
    </xf>
    <xf numFmtId="0" fontId="36" fillId="0" borderId="4" xfId="0" applyFont="1" applyBorder="1" applyAlignment="1">
      <alignment horizontal="center" vertical="center" wrapText="1"/>
    </xf>
    <xf numFmtId="0" fontId="36" fillId="0" borderId="0" xfId="0" applyFont="1" applyBorder="1" applyAlignment="1">
      <alignment horizontal="center" vertical="center" wrapText="1"/>
    </xf>
    <xf numFmtId="0" fontId="36" fillId="5" borderId="2"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12" xfId="0" applyFont="1" applyFill="1" applyBorder="1" applyAlignment="1">
      <alignment horizontal="center" vertical="center" wrapText="1"/>
    </xf>
    <xf numFmtId="0" fontId="98" fillId="5" borderId="2" xfId="0" applyFont="1" applyFill="1" applyBorder="1" applyAlignment="1">
      <alignment horizontal="center" vertical="center" wrapText="1"/>
    </xf>
    <xf numFmtId="0" fontId="98" fillId="5" borderId="7" xfId="0" applyFont="1" applyFill="1" applyBorder="1" applyAlignment="1">
      <alignment horizontal="center" vertical="center" wrapText="1"/>
    </xf>
    <xf numFmtId="0" fontId="41" fillId="0" borderId="2"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12" xfId="0" applyFont="1" applyBorder="1" applyAlignment="1">
      <alignment horizontal="center" vertical="center" wrapText="1"/>
    </xf>
    <xf numFmtId="0" fontId="41" fillId="0" borderId="1" xfId="0" applyFont="1" applyBorder="1" applyAlignment="1">
      <alignment horizontal="center" vertical="center" wrapText="1"/>
    </xf>
    <xf numFmtId="14" fontId="24" fillId="0" borderId="2" xfId="0" applyNumberFormat="1" applyFont="1" applyBorder="1" applyAlignment="1">
      <alignment horizontal="center" vertical="center" wrapText="1"/>
    </xf>
    <xf numFmtId="14" fontId="24" fillId="0" borderId="7" xfId="0" applyNumberFormat="1" applyFont="1" applyBorder="1" applyAlignment="1">
      <alignment horizontal="center" vertical="center" wrapText="1"/>
    </xf>
    <xf numFmtId="14" fontId="24" fillId="0" borderId="8" xfId="0" applyNumberFormat="1" applyFont="1" applyBorder="1" applyAlignment="1">
      <alignment horizontal="center" vertical="center" wrapText="1"/>
    </xf>
    <xf numFmtId="14" fontId="24" fillId="0" borderId="11" xfId="0" applyNumberFormat="1" applyFont="1" applyBorder="1" applyAlignment="1">
      <alignment horizontal="center" vertical="center" wrapText="1"/>
    </xf>
    <xf numFmtId="9" fontId="24" fillId="0" borderId="30" xfId="0" applyNumberFormat="1" applyFont="1" applyBorder="1" applyAlignment="1">
      <alignment horizontal="center" vertical="center" wrapText="1"/>
    </xf>
    <xf numFmtId="14" fontId="24" fillId="0" borderId="30" xfId="0" applyNumberFormat="1" applyFont="1" applyBorder="1" applyAlignment="1">
      <alignment horizontal="center" vertical="center" wrapText="1"/>
    </xf>
    <xf numFmtId="14" fontId="24" fillId="0" borderId="31" xfId="0" applyNumberFormat="1" applyFont="1" applyBorder="1" applyAlignment="1">
      <alignment horizontal="center" vertical="center" wrapText="1"/>
    </xf>
    <xf numFmtId="9" fontId="24" fillId="5" borderId="7" xfId="0" applyNumberFormat="1" applyFont="1" applyFill="1" applyBorder="1" applyAlignment="1">
      <alignment horizontal="center" vertical="center" wrapText="1"/>
    </xf>
    <xf numFmtId="14" fontId="24" fillId="5" borderId="7" xfId="0" applyNumberFormat="1" applyFont="1" applyFill="1" applyBorder="1" applyAlignment="1">
      <alignment horizontal="center" vertical="center" wrapText="1"/>
    </xf>
    <xf numFmtId="14" fontId="24" fillId="5" borderId="12" xfId="0" applyNumberFormat="1" applyFont="1" applyFill="1" applyBorder="1" applyAlignment="1">
      <alignment horizontal="center" vertical="center" wrapText="1"/>
    </xf>
    <xf numFmtId="0" fontId="51" fillId="0" borderId="9" xfId="21" applyFont="1" applyFill="1" applyBorder="1" applyAlignment="1">
      <alignment horizontal="left" vertical="center" wrapText="1"/>
    </xf>
    <xf numFmtId="0" fontId="51" fillId="0" borderId="3" xfId="21" applyFont="1" applyFill="1" applyBorder="1" applyAlignment="1">
      <alignment horizontal="left" vertical="center" wrapText="1"/>
    </xf>
    <xf numFmtId="14" fontId="24" fillId="0" borderId="12" xfId="0" applyNumberFormat="1" applyFont="1" applyBorder="1" applyAlignment="1">
      <alignment horizontal="center" vertical="center" wrapText="1"/>
    </xf>
    <xf numFmtId="9" fontId="24" fillId="0" borderId="7" xfId="0" applyNumberFormat="1" applyFont="1" applyBorder="1" applyAlignment="1">
      <alignment horizontal="center" vertical="center" wrapText="1"/>
    </xf>
    <xf numFmtId="9" fontId="24" fillId="0" borderId="32" xfId="0" applyNumberFormat="1" applyFont="1" applyBorder="1" applyAlignment="1">
      <alignment horizontal="center" vertical="center" wrapText="1"/>
    </xf>
    <xf numFmtId="14" fontId="24" fillId="0" borderId="32" xfId="0" applyNumberFormat="1" applyFont="1" applyBorder="1" applyAlignment="1">
      <alignment horizontal="center" vertical="center" wrapText="1"/>
    </xf>
    <xf numFmtId="14" fontId="24" fillId="0" borderId="33"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14" fontId="24" fillId="0" borderId="34" xfId="0" applyNumberFormat="1" applyFont="1" applyBorder="1" applyAlignment="1">
      <alignment horizontal="center" vertical="center" wrapText="1"/>
    </xf>
    <xf numFmtId="14" fontId="24" fillId="0" borderId="35" xfId="0" applyNumberFormat="1" applyFont="1" applyBorder="1" applyAlignment="1">
      <alignment horizontal="center" vertical="center" wrapText="1"/>
    </xf>
    <xf numFmtId="1" fontId="24" fillId="0" borderId="1" xfId="0" applyNumberFormat="1" applyFont="1" applyBorder="1" applyAlignment="1">
      <alignment horizontal="center" vertical="center" wrapText="1"/>
    </xf>
    <xf numFmtId="3" fontId="24" fillId="0" borderId="1" xfId="0" applyNumberFormat="1" applyFont="1" applyBorder="1" applyAlignment="1">
      <alignment horizontal="center" vertical="center" wrapText="1"/>
    </xf>
    <xf numFmtId="9" fontId="24" fillId="0" borderId="5" xfId="0" applyNumberFormat="1" applyFont="1" applyBorder="1" applyAlignment="1">
      <alignment horizontal="center" vertical="center" wrapText="1"/>
    </xf>
    <xf numFmtId="14" fontId="24" fillId="0" borderId="10" xfId="0" applyNumberFormat="1" applyFont="1" applyBorder="1" applyAlignment="1">
      <alignment horizontal="center" vertical="center" wrapText="1"/>
    </xf>
    <xf numFmtId="14" fontId="24" fillId="0" borderId="29" xfId="0" applyNumberFormat="1" applyFont="1" applyBorder="1" applyAlignment="1">
      <alignment horizontal="center" vertical="center" wrapText="1"/>
    </xf>
    <xf numFmtId="9" fontId="24" fillId="0" borderId="24" xfId="0" applyNumberFormat="1" applyFont="1" applyBorder="1" applyAlignment="1">
      <alignment horizontal="center" vertical="center" wrapText="1"/>
    </xf>
    <xf numFmtId="14" fontId="24" fillId="0" borderId="24" xfId="0" applyNumberFormat="1" applyFont="1" applyBorder="1" applyAlignment="1">
      <alignment horizontal="center" vertical="center" wrapText="1"/>
    </xf>
    <xf numFmtId="14" fontId="24" fillId="0" borderId="20" xfId="0" applyNumberFormat="1" applyFont="1" applyBorder="1" applyAlignment="1">
      <alignment horizontal="center" vertical="center" wrapText="1"/>
    </xf>
    <xf numFmtId="9" fontId="24" fillId="0" borderId="1" xfId="0" applyNumberFormat="1" applyFont="1" applyBorder="1" applyAlignment="1">
      <alignment horizontal="center" vertical="center" wrapText="1"/>
    </xf>
    <xf numFmtId="14" fontId="24" fillId="0" borderId="1" xfId="0" applyNumberFormat="1" applyFont="1" applyBorder="1" applyAlignment="1">
      <alignment horizontal="center" vertical="center" wrapText="1"/>
    </xf>
    <xf numFmtId="9" fontId="24" fillId="9" borderId="7" xfId="0" applyNumberFormat="1" applyFont="1" applyFill="1" applyBorder="1" applyAlignment="1">
      <alignment horizontal="center" vertical="center" wrapText="1"/>
    </xf>
    <xf numFmtId="9" fontId="24" fillId="9" borderId="12" xfId="0" applyNumberFormat="1" applyFont="1" applyFill="1" applyBorder="1" applyAlignment="1">
      <alignment horizontal="center" vertical="center" wrapText="1"/>
    </xf>
    <xf numFmtId="9" fontId="24" fillId="0" borderId="25" xfId="0" applyNumberFormat="1" applyFont="1" applyBorder="1" applyAlignment="1">
      <alignment horizontal="center" vertical="center" wrapText="1"/>
    </xf>
    <xf numFmtId="14" fontId="24" fillId="0" borderId="25" xfId="0" applyNumberFormat="1" applyFont="1" applyBorder="1" applyAlignment="1">
      <alignment horizontal="center" vertical="center" wrapText="1"/>
    </xf>
    <xf numFmtId="0" fontId="24" fillId="0" borderId="11" xfId="0" applyFont="1" applyBorder="1" applyAlignment="1">
      <alignment horizontal="center" vertical="center" wrapText="1"/>
    </xf>
    <xf numFmtId="0" fontId="24" fillId="0" borderId="20" xfId="0" applyFont="1" applyBorder="1" applyAlignment="1">
      <alignment horizontal="center" vertical="center" wrapText="1"/>
    </xf>
    <xf numFmtId="14" fontId="24" fillId="9" borderId="7" xfId="0" applyNumberFormat="1" applyFont="1" applyFill="1" applyBorder="1" applyAlignment="1">
      <alignment horizontal="center" vertical="center" wrapText="1"/>
    </xf>
    <xf numFmtId="14" fontId="24" fillId="9" borderId="12" xfId="0" applyNumberFormat="1" applyFont="1" applyFill="1" applyBorder="1" applyAlignment="1">
      <alignment horizontal="center" vertical="center" wrapText="1"/>
    </xf>
    <xf numFmtId="9" fontId="24" fillId="5" borderId="1" xfId="0" applyNumberFormat="1" applyFont="1" applyFill="1" applyBorder="1" applyAlignment="1">
      <alignment horizontal="center" vertical="center" wrapText="1"/>
    </xf>
    <xf numFmtId="14" fontId="24" fillId="5" borderId="1" xfId="0" applyNumberFormat="1" applyFont="1" applyFill="1" applyBorder="1" applyAlignment="1">
      <alignment horizontal="center" vertical="center" wrapText="1"/>
    </xf>
    <xf numFmtId="3" fontId="24" fillId="0" borderId="2" xfId="0" applyNumberFormat="1" applyFont="1" applyFill="1" applyBorder="1" applyAlignment="1">
      <alignment horizontal="center" vertical="center" wrapText="1"/>
    </xf>
    <xf numFmtId="3" fontId="24" fillId="0" borderId="12" xfId="0" applyNumberFormat="1" applyFont="1" applyFill="1" applyBorder="1" applyAlignment="1">
      <alignment horizontal="center" vertical="center" wrapText="1"/>
    </xf>
    <xf numFmtId="0" fontId="24" fillId="5" borderId="7"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0" borderId="33"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29" xfId="0" applyFont="1" applyBorder="1" applyAlignment="1">
      <alignment horizontal="center" vertical="center" wrapText="1"/>
    </xf>
    <xf numFmtId="0" fontId="24" fillId="0" borderId="34" xfId="0" applyFont="1" applyBorder="1" applyAlignment="1">
      <alignment horizontal="center" vertical="center" wrapText="1"/>
    </xf>
    <xf numFmtId="0" fontId="24" fillId="0" borderId="35" xfId="0" applyFont="1" applyBorder="1" applyAlignment="1">
      <alignment horizontal="center" vertical="center" wrapText="1"/>
    </xf>
    <xf numFmtId="14" fontId="24" fillId="0" borderId="9" xfId="0" applyNumberFormat="1" applyFont="1" applyBorder="1" applyAlignment="1">
      <alignment horizontal="center" vertical="center" wrapText="1"/>
    </xf>
    <xf numFmtId="0" fontId="24" fillId="0" borderId="9" xfId="0" applyFont="1" applyBorder="1" applyAlignment="1">
      <alignment horizontal="center" vertical="center" wrapText="1"/>
    </xf>
    <xf numFmtId="0" fontId="24" fillId="0" borderId="30" xfId="0" applyFont="1" applyBorder="1" applyAlignment="1">
      <alignment horizontal="center" vertical="center" wrapText="1"/>
    </xf>
    <xf numFmtId="0" fontId="24" fillId="0" borderId="31" xfId="0" applyFont="1" applyBorder="1" applyAlignment="1">
      <alignment horizontal="center" vertical="center" wrapText="1"/>
    </xf>
    <xf numFmtId="9" fontId="79" fillId="9" borderId="5" xfId="24" applyFont="1" applyFill="1" applyBorder="1" applyAlignment="1">
      <alignment horizontal="center" vertical="center" wrapText="1"/>
    </xf>
    <xf numFmtId="9" fontId="79" fillId="9" borderId="10" xfId="24" applyFont="1" applyFill="1" applyBorder="1" applyAlignment="1">
      <alignment horizontal="center" vertical="center" wrapText="1"/>
    </xf>
    <xf numFmtId="9" fontId="79" fillId="9" borderId="29" xfId="24" applyFont="1" applyFill="1" applyBorder="1" applyAlignment="1">
      <alignment horizontal="center" vertical="center" wrapText="1"/>
    </xf>
    <xf numFmtId="0" fontId="19" fillId="0" borderId="9" xfId="21" applyFont="1" applyFill="1" applyBorder="1" applyAlignment="1">
      <alignment horizontal="center" vertical="center" wrapText="1"/>
    </xf>
    <xf numFmtId="0" fontId="19" fillId="0" borderId="3" xfId="21" applyFont="1" applyFill="1" applyBorder="1" applyAlignment="1">
      <alignment horizontal="center" vertical="center" wrapText="1"/>
    </xf>
    <xf numFmtId="14" fontId="22" fillId="5" borderId="2" xfId="0" applyNumberFormat="1" applyFont="1" applyFill="1" applyBorder="1" applyAlignment="1">
      <alignment horizontal="center" vertical="center" wrapText="1"/>
    </xf>
    <xf numFmtId="14" fontId="22" fillId="5" borderId="7" xfId="0" applyNumberFormat="1" applyFont="1" applyFill="1" applyBorder="1" applyAlignment="1">
      <alignment horizontal="center" vertical="center" wrapText="1"/>
    </xf>
    <xf numFmtId="14" fontId="22" fillId="5" borderId="12" xfId="0" applyNumberFormat="1" applyFont="1" applyFill="1" applyBorder="1" applyAlignment="1">
      <alignment horizontal="center" vertical="center" wrapText="1"/>
    </xf>
    <xf numFmtId="9" fontId="22" fillId="5" borderId="1" xfId="21" applyNumberFormat="1" applyFont="1" applyFill="1" applyBorder="1" applyAlignment="1">
      <alignment horizontal="center" vertical="center" wrapText="1"/>
    </xf>
    <xf numFmtId="169" fontId="14" fillId="6" borderId="1" xfId="12" applyNumberFormat="1" applyFont="1" applyFill="1" applyBorder="1" applyAlignment="1">
      <alignment horizontal="center" vertical="center" wrapText="1"/>
    </xf>
    <xf numFmtId="3" fontId="79" fillId="5" borderId="1" xfId="10" applyNumberFormat="1" applyFont="1" applyFill="1" applyBorder="1" applyAlignment="1">
      <alignment horizontal="center" vertical="center" wrapText="1"/>
    </xf>
    <xf numFmtId="3" fontId="34" fillId="5" borderId="7" xfId="0" applyNumberFormat="1" applyFont="1" applyFill="1" applyBorder="1" applyAlignment="1">
      <alignment horizontal="center" vertical="center"/>
    </xf>
    <xf numFmtId="3" fontId="34" fillId="5" borderId="12" xfId="0" applyNumberFormat="1" applyFont="1" applyFill="1" applyBorder="1" applyAlignment="1">
      <alignment horizontal="center" vertical="center"/>
    </xf>
    <xf numFmtId="3" fontId="79" fillId="5" borderId="2" xfId="10" applyNumberFormat="1" applyFont="1" applyFill="1" applyBorder="1" applyAlignment="1">
      <alignment horizontal="center" vertical="center"/>
    </xf>
    <xf numFmtId="3" fontId="79" fillId="5" borderId="12" xfId="10" applyNumberFormat="1" applyFont="1" applyFill="1" applyBorder="1" applyAlignment="1">
      <alignment horizontal="center" vertical="center"/>
    </xf>
    <xf numFmtId="9" fontId="22" fillId="5" borderId="2" xfId="21" applyNumberFormat="1" applyFont="1" applyFill="1" applyBorder="1" applyAlignment="1">
      <alignment horizontal="center" vertical="center" wrapText="1"/>
    </xf>
    <xf numFmtId="9" fontId="22" fillId="5" borderId="7" xfId="21" applyNumberFormat="1" applyFont="1" applyFill="1" applyBorder="1" applyAlignment="1">
      <alignment horizontal="center" vertical="center" wrapText="1"/>
    </xf>
    <xf numFmtId="9" fontId="22" fillId="5" borderId="12" xfId="21" applyNumberFormat="1" applyFont="1" applyFill="1" applyBorder="1" applyAlignment="1">
      <alignment horizontal="center" vertical="center" wrapText="1"/>
    </xf>
    <xf numFmtId="14" fontId="22" fillId="5" borderId="1" xfId="0" applyNumberFormat="1" applyFont="1" applyFill="1" applyBorder="1" applyAlignment="1">
      <alignment horizontal="center" vertical="center" wrapText="1"/>
    </xf>
    <xf numFmtId="9" fontId="22" fillId="5" borderId="5" xfId="25" applyFont="1" applyFill="1" applyBorder="1" applyAlignment="1">
      <alignment horizontal="center" vertical="center" wrapText="1"/>
    </xf>
    <xf numFmtId="9" fontId="22" fillId="5" borderId="10" xfId="25" applyFont="1" applyFill="1" applyBorder="1" applyAlignment="1">
      <alignment horizontal="center" vertical="center" wrapText="1"/>
    </xf>
    <xf numFmtId="9" fontId="22" fillId="5" borderId="29" xfId="25" applyFont="1" applyFill="1" applyBorder="1" applyAlignment="1">
      <alignment horizontal="center" vertical="center" wrapText="1"/>
    </xf>
    <xf numFmtId="9" fontId="80" fillId="5" borderId="2" xfId="24" applyFont="1" applyFill="1" applyBorder="1" applyAlignment="1">
      <alignment horizontal="center" vertical="center" wrapText="1"/>
    </xf>
    <xf numFmtId="9" fontId="80" fillId="5" borderId="7" xfId="24" applyFont="1" applyFill="1" applyBorder="1" applyAlignment="1">
      <alignment horizontal="center" vertical="center" wrapText="1"/>
    </xf>
    <xf numFmtId="9" fontId="80" fillId="5" borderId="12" xfId="24" applyFont="1" applyFill="1" applyBorder="1" applyAlignment="1">
      <alignment horizontal="center" vertical="center" wrapText="1"/>
    </xf>
    <xf numFmtId="9" fontId="22" fillId="5" borderId="38" xfId="21" applyNumberFormat="1" applyFont="1" applyFill="1" applyBorder="1" applyAlignment="1">
      <alignment horizontal="center" vertical="center" wrapText="1"/>
    </xf>
    <xf numFmtId="9" fontId="22" fillId="5" borderId="34" xfId="21" applyNumberFormat="1" applyFont="1" applyFill="1" applyBorder="1" applyAlignment="1">
      <alignment horizontal="center" vertical="center" wrapText="1"/>
    </xf>
    <xf numFmtId="9" fontId="22" fillId="5" borderId="39" xfId="21" applyNumberFormat="1" applyFont="1" applyFill="1" applyBorder="1" applyAlignment="1">
      <alignment horizontal="center" vertical="center" wrapText="1"/>
    </xf>
    <xf numFmtId="0" fontId="90" fillId="5" borderId="2" xfId="0" applyFont="1" applyFill="1" applyBorder="1" applyAlignment="1">
      <alignment horizontal="center" vertical="center" wrapText="1"/>
    </xf>
    <xf numFmtId="0" fontId="90" fillId="5" borderId="7" xfId="0" applyFont="1" applyFill="1" applyBorder="1" applyAlignment="1">
      <alignment horizontal="center" vertical="center" wrapText="1"/>
    </xf>
    <xf numFmtId="0" fontId="90" fillId="5" borderId="12" xfId="0" applyFont="1" applyFill="1" applyBorder="1" applyAlignment="1">
      <alignment horizontal="center" vertical="center" wrapText="1"/>
    </xf>
    <xf numFmtId="14" fontId="22" fillId="5" borderId="2" xfId="21" applyNumberFormat="1" applyFont="1" applyFill="1" applyBorder="1" applyAlignment="1">
      <alignment horizontal="center" vertical="center" wrapText="1"/>
    </xf>
    <xf numFmtId="14" fontId="22" fillId="5" borderId="7" xfId="21" applyNumberFormat="1" applyFont="1" applyFill="1" applyBorder="1" applyAlignment="1">
      <alignment horizontal="center" vertical="center" wrapText="1"/>
    </xf>
    <xf numFmtId="14" fontId="22" fillId="5" borderId="12" xfId="21" applyNumberFormat="1" applyFont="1" applyFill="1" applyBorder="1" applyAlignment="1">
      <alignment horizontal="center" vertical="center" wrapText="1"/>
    </xf>
    <xf numFmtId="3" fontId="79" fillId="5" borderId="2" xfId="10" applyNumberFormat="1" applyFont="1" applyFill="1" applyBorder="1" applyAlignment="1">
      <alignment horizontal="center" vertical="center" wrapText="1"/>
    </xf>
    <xf numFmtId="3" fontId="79" fillId="5" borderId="12" xfId="10" applyNumberFormat="1" applyFont="1" applyFill="1" applyBorder="1" applyAlignment="1">
      <alignment horizontal="center" vertical="center" wrapText="1"/>
    </xf>
    <xf numFmtId="9" fontId="22" fillId="5" borderId="8" xfId="21" applyNumberFormat="1" applyFont="1" applyFill="1" applyBorder="1" applyAlignment="1">
      <alignment horizontal="center" vertical="center" wrapText="1"/>
    </xf>
    <xf numFmtId="9" fontId="22" fillId="5" borderId="11" xfId="21" applyNumberFormat="1" applyFont="1" applyFill="1" applyBorder="1" applyAlignment="1">
      <alignment horizontal="center" vertical="center" wrapText="1"/>
    </xf>
    <xf numFmtId="9" fontId="22" fillId="5" borderId="20" xfId="21" applyNumberFormat="1" applyFont="1" applyFill="1" applyBorder="1" applyAlignment="1">
      <alignment horizontal="center" vertical="center" wrapText="1"/>
    </xf>
    <xf numFmtId="9" fontId="13" fillId="0" borderId="9" xfId="24" applyFont="1" applyBorder="1" applyAlignment="1">
      <alignment horizontal="center" vertical="center" wrapText="1"/>
    </xf>
    <xf numFmtId="9" fontId="13" fillId="0" borderId="3" xfId="24" applyFont="1" applyBorder="1" applyAlignment="1">
      <alignment horizontal="center" vertical="center" wrapText="1"/>
    </xf>
    <xf numFmtId="9" fontId="13" fillId="0" borderId="6" xfId="24" applyFont="1" applyBorder="1" applyAlignment="1">
      <alignment horizontal="center" vertical="center" wrapText="1"/>
    </xf>
    <xf numFmtId="9" fontId="14" fillId="4" borderId="9" xfId="24" applyFont="1" applyFill="1" applyBorder="1" applyAlignment="1">
      <alignment horizontal="center" vertical="center" wrapText="1"/>
    </xf>
    <xf numFmtId="9" fontId="14" fillId="4" borderId="3" xfId="24" applyFont="1" applyFill="1" applyBorder="1" applyAlignment="1">
      <alignment horizontal="center" vertical="center" wrapText="1"/>
    </xf>
    <xf numFmtId="9" fontId="14" fillId="4" borderId="6" xfId="24" applyFont="1" applyFill="1" applyBorder="1" applyAlignment="1">
      <alignment horizontal="center" vertical="center" wrapText="1"/>
    </xf>
    <xf numFmtId="0" fontId="14" fillId="5" borderId="1" xfId="21" applyFont="1" applyFill="1" applyBorder="1" applyAlignment="1">
      <alignment horizontal="center" vertical="center" wrapText="1"/>
    </xf>
    <xf numFmtId="9" fontId="14" fillId="8" borderId="1" xfId="24" applyFont="1" applyFill="1" applyBorder="1" applyAlignment="1">
      <alignment horizontal="center" vertical="center" wrapText="1"/>
    </xf>
    <xf numFmtId="0" fontId="23" fillId="7" borderId="1" xfId="21" applyFont="1" applyFill="1" applyBorder="1" applyAlignment="1">
      <alignment horizontal="center" vertical="center" wrapText="1"/>
    </xf>
    <xf numFmtId="3" fontId="80" fillId="5" borderId="2" xfId="10" applyNumberFormat="1" applyFont="1" applyFill="1" applyBorder="1" applyAlignment="1">
      <alignment horizontal="center" vertical="center"/>
    </xf>
    <xf numFmtId="3" fontId="80" fillId="5" borderId="12" xfId="10" applyNumberFormat="1" applyFont="1" applyFill="1" applyBorder="1" applyAlignment="1">
      <alignment horizontal="center" vertical="center"/>
    </xf>
    <xf numFmtId="0" fontId="80" fillId="5" borderId="12"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14" fillId="2" borderId="9" xfId="0" applyFont="1" applyFill="1" applyBorder="1" applyAlignment="1">
      <alignment horizontal="center" vertical="justify"/>
    </xf>
    <xf numFmtId="0" fontId="14" fillId="2" borderId="6" xfId="0" applyFont="1" applyFill="1" applyBorder="1" applyAlignment="1">
      <alignment horizontal="center" vertical="justify"/>
    </xf>
    <xf numFmtId="0" fontId="80" fillId="5" borderId="2" xfId="0" applyFont="1" applyFill="1" applyBorder="1" applyAlignment="1">
      <alignment horizontal="center" vertical="center" wrapText="1"/>
    </xf>
    <xf numFmtId="0" fontId="80" fillId="5" borderId="7" xfId="0" applyFont="1" applyFill="1" applyBorder="1" applyAlignment="1">
      <alignment horizontal="center" vertical="center" wrapText="1"/>
    </xf>
    <xf numFmtId="3" fontId="22" fillId="5" borderId="7" xfId="0" applyNumberFormat="1" applyFont="1" applyFill="1" applyBorder="1" applyAlignment="1">
      <alignment horizontal="center" vertical="center"/>
    </xf>
    <xf numFmtId="3" fontId="22" fillId="5" borderId="12" xfId="0" applyNumberFormat="1" applyFont="1" applyFill="1" applyBorder="1" applyAlignment="1">
      <alignment horizontal="center" vertical="center"/>
    </xf>
    <xf numFmtId="3" fontId="22" fillId="5" borderId="1" xfId="0" applyNumberFormat="1" applyFont="1" applyFill="1" applyBorder="1" applyAlignment="1">
      <alignment horizontal="center" vertical="center" wrapText="1"/>
    </xf>
    <xf numFmtId="3" fontId="22" fillId="5" borderId="2" xfId="0" applyNumberFormat="1" applyFont="1" applyFill="1" applyBorder="1" applyAlignment="1">
      <alignment horizontal="center" vertical="center" wrapText="1"/>
    </xf>
    <xf numFmtId="0" fontId="22" fillId="5" borderId="2" xfId="21" applyFont="1" applyFill="1" applyBorder="1" applyAlignment="1">
      <alignment horizontal="center" vertical="center" wrapText="1"/>
    </xf>
    <xf numFmtId="0" fontId="22" fillId="5" borderId="7" xfId="21" applyFont="1" applyFill="1" applyBorder="1" applyAlignment="1">
      <alignment horizontal="center" vertical="center" wrapText="1"/>
    </xf>
    <xf numFmtId="0" fontId="22" fillId="5" borderId="7" xfId="0" applyFont="1" applyFill="1" applyBorder="1" applyAlignment="1">
      <alignment horizontal="center"/>
    </xf>
    <xf numFmtId="0" fontId="22" fillId="5" borderId="12" xfId="0" applyFont="1" applyFill="1" applyBorder="1" applyAlignment="1">
      <alignment horizontal="center"/>
    </xf>
    <xf numFmtId="0" fontId="22" fillId="5" borderId="2" xfId="0" applyFont="1" applyFill="1" applyBorder="1" applyAlignment="1">
      <alignment horizontal="center" vertical="center" wrapText="1"/>
    </xf>
    <xf numFmtId="0" fontId="22" fillId="5" borderId="7"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23" fillId="5" borderId="2"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12" xfId="0" applyFont="1" applyFill="1" applyBorder="1" applyAlignment="1">
      <alignment horizontal="center" vertical="center"/>
    </xf>
    <xf numFmtId="3" fontId="80" fillId="5" borderId="1" xfId="10" applyNumberFormat="1" applyFont="1" applyFill="1" applyBorder="1" applyAlignment="1">
      <alignment horizontal="center" vertical="center"/>
    </xf>
    <xf numFmtId="0" fontId="22" fillId="5" borderId="2" xfId="0" applyFont="1" applyFill="1" applyBorder="1" applyAlignment="1">
      <alignment horizontal="center"/>
    </xf>
    <xf numFmtId="0" fontId="23" fillId="5" borderId="2" xfId="21" applyFont="1" applyFill="1" applyBorder="1" applyAlignment="1">
      <alignment horizontal="center" vertical="center" wrapText="1"/>
    </xf>
    <xf numFmtId="0" fontId="23" fillId="5" borderId="7" xfId="21" applyFont="1" applyFill="1" applyBorder="1" applyAlignment="1">
      <alignment horizontal="center" vertical="center" wrapText="1"/>
    </xf>
    <xf numFmtId="0" fontId="23" fillId="5" borderId="12" xfId="21" applyFont="1" applyFill="1" applyBorder="1" applyAlignment="1">
      <alignment horizontal="center" vertical="center" wrapText="1"/>
    </xf>
    <xf numFmtId="0" fontId="22" fillId="5" borderId="2" xfId="0" applyFont="1" applyFill="1" applyBorder="1" applyAlignment="1">
      <alignment horizontal="center" vertical="center"/>
    </xf>
    <xf numFmtId="0" fontId="22" fillId="5" borderId="7" xfId="0" applyFont="1" applyFill="1" applyBorder="1" applyAlignment="1">
      <alignment horizontal="center" vertical="center"/>
    </xf>
    <xf numFmtId="0" fontId="22" fillId="5" borderId="12" xfId="0" applyFont="1" applyFill="1" applyBorder="1" applyAlignment="1">
      <alignment horizontal="center" vertical="center"/>
    </xf>
    <xf numFmtId="0" fontId="22" fillId="0" borderId="1" xfId="0" applyFont="1" applyBorder="1" applyAlignment="1">
      <alignment horizontal="center"/>
    </xf>
    <xf numFmtId="0" fontId="36" fillId="5" borderId="0" xfId="21" applyFont="1" applyFill="1" applyBorder="1" applyAlignment="1">
      <alignment horizontal="center" vertical="center" wrapText="1"/>
    </xf>
    <xf numFmtId="9" fontId="22" fillId="5" borderId="2" xfId="25" applyFont="1" applyFill="1" applyBorder="1" applyAlignment="1">
      <alignment horizontal="center" vertical="center" wrapText="1"/>
    </xf>
    <xf numFmtId="9" fontId="22" fillId="5" borderId="7" xfId="25" applyFont="1" applyFill="1" applyBorder="1" applyAlignment="1">
      <alignment horizontal="center" vertical="center" wrapText="1"/>
    </xf>
    <xf numFmtId="9" fontId="22" fillId="5" borderId="12" xfId="25" applyFont="1" applyFill="1" applyBorder="1" applyAlignment="1">
      <alignment horizontal="center" vertical="center" wrapText="1"/>
    </xf>
    <xf numFmtId="9" fontId="22" fillId="5" borderId="38" xfId="25" applyFont="1" applyFill="1" applyBorder="1" applyAlignment="1">
      <alignment horizontal="center" vertical="center" wrapText="1"/>
    </xf>
    <xf numFmtId="9" fontId="22" fillId="5" borderId="34" xfId="25" applyFont="1" applyFill="1" applyBorder="1" applyAlignment="1">
      <alignment horizontal="center" vertical="center" wrapText="1"/>
    </xf>
    <xf numFmtId="9" fontId="22" fillId="5" borderId="39" xfId="25" applyFont="1" applyFill="1" applyBorder="1" applyAlignment="1">
      <alignment horizontal="center" vertical="center" wrapText="1"/>
    </xf>
    <xf numFmtId="3" fontId="36" fillId="5" borderId="1" xfId="0" applyNumberFormat="1" applyFont="1" applyFill="1" applyBorder="1" applyAlignment="1">
      <alignment horizontal="center" vertical="center" wrapText="1"/>
    </xf>
    <xf numFmtId="0" fontId="22" fillId="5" borderId="1" xfId="0" applyFont="1" applyFill="1" applyBorder="1" applyAlignment="1">
      <alignment horizontal="center" vertical="center" wrapText="1"/>
    </xf>
    <xf numFmtId="14" fontId="34" fillId="5" borderId="1" xfId="0" applyNumberFormat="1" applyFont="1" applyFill="1" applyBorder="1" applyAlignment="1">
      <alignment horizontal="right" vertical="center" wrapText="1"/>
    </xf>
    <xf numFmtId="9" fontId="79" fillId="8" borderId="2" xfId="24" applyFont="1" applyFill="1" applyBorder="1" applyAlignment="1">
      <alignment horizontal="center" vertical="center" wrapText="1"/>
    </xf>
    <xf numFmtId="9" fontId="79" fillId="8" borderId="7" xfId="24" applyFont="1" applyFill="1" applyBorder="1" applyAlignment="1">
      <alignment horizontal="center" vertical="center" wrapText="1"/>
    </xf>
    <xf numFmtId="9" fontId="79" fillId="8" borderId="12" xfId="24" applyFont="1" applyFill="1" applyBorder="1" applyAlignment="1">
      <alignment horizontal="center" vertical="center" wrapText="1"/>
    </xf>
    <xf numFmtId="0" fontId="103" fillId="0" borderId="1" xfId="21" applyFont="1" applyFill="1" applyBorder="1" applyAlignment="1">
      <alignment horizontal="center" vertical="center" wrapText="1"/>
    </xf>
    <xf numFmtId="0" fontId="82" fillId="0" borderId="1" xfId="0" applyFont="1" applyBorder="1" applyAlignment="1">
      <alignment horizontal="center" vertical="center" wrapText="1"/>
    </xf>
    <xf numFmtId="0" fontId="80" fillId="0" borderId="1" xfId="0" applyFont="1" applyBorder="1" applyAlignment="1">
      <alignment horizontal="center" vertical="center" wrapText="1"/>
    </xf>
    <xf numFmtId="3" fontId="90" fillId="5" borderId="2" xfId="0" applyNumberFormat="1" applyFont="1" applyFill="1" applyBorder="1" applyAlignment="1">
      <alignment horizontal="center" vertical="center" wrapText="1"/>
    </xf>
    <xf numFmtId="3" fontId="90" fillId="5" borderId="7" xfId="0" applyNumberFormat="1" applyFont="1" applyFill="1" applyBorder="1" applyAlignment="1">
      <alignment horizontal="center" vertical="center" wrapText="1"/>
    </xf>
    <xf numFmtId="3" fontId="90" fillId="5" borderId="12" xfId="0" applyNumberFormat="1" applyFont="1" applyFill="1" applyBorder="1" applyAlignment="1">
      <alignment horizontal="center" vertical="center" wrapText="1"/>
    </xf>
    <xf numFmtId="9" fontId="22" fillId="5" borderId="9" xfId="25" applyFont="1" applyFill="1" applyBorder="1" applyAlignment="1">
      <alignment horizontal="center" vertical="center" wrapText="1"/>
    </xf>
    <xf numFmtId="9" fontId="22" fillId="5" borderId="36" xfId="25" applyFont="1" applyFill="1" applyBorder="1" applyAlignment="1">
      <alignment horizontal="center" vertical="center" wrapText="1"/>
    </xf>
    <xf numFmtId="9" fontId="22" fillId="5" borderId="37" xfId="25" applyFont="1" applyFill="1" applyBorder="1" applyAlignment="1">
      <alignment horizontal="center" vertical="center" wrapText="1"/>
    </xf>
    <xf numFmtId="9" fontId="22" fillId="5" borderId="19" xfId="25" applyFont="1" applyFill="1" applyBorder="1" applyAlignment="1">
      <alignment horizontal="center" vertical="center" wrapText="1"/>
    </xf>
    <xf numFmtId="0" fontId="22" fillId="5" borderId="1" xfId="0" applyFont="1" applyFill="1" applyBorder="1" applyAlignment="1">
      <alignment horizontal="center" vertical="center"/>
    </xf>
    <xf numFmtId="9" fontId="22" fillId="5" borderId="8" xfId="25" applyFont="1" applyFill="1" applyBorder="1" applyAlignment="1">
      <alignment horizontal="center" vertical="center" wrapText="1"/>
    </xf>
    <xf numFmtId="9" fontId="22" fillId="5" borderId="11" xfId="25" applyFont="1" applyFill="1" applyBorder="1" applyAlignment="1">
      <alignment horizontal="center" vertical="center" wrapText="1"/>
    </xf>
    <xf numFmtId="9" fontId="22" fillId="5" borderId="20" xfId="25" applyFont="1" applyFill="1" applyBorder="1" applyAlignment="1">
      <alignment horizontal="center" vertical="center" wrapText="1"/>
    </xf>
    <xf numFmtId="9" fontId="34" fillId="9" borderId="2" xfId="24" applyFont="1" applyFill="1" applyBorder="1" applyAlignment="1">
      <alignment horizontal="center" vertical="center" wrapText="1"/>
    </xf>
    <xf numFmtId="9" fontId="34" fillId="9" borderId="7" xfId="24" applyFont="1" applyFill="1" applyBorder="1" applyAlignment="1">
      <alignment horizontal="center" vertical="center" wrapText="1"/>
    </xf>
    <xf numFmtId="9" fontId="34" fillId="9" borderId="12" xfId="24" applyFont="1" applyFill="1" applyBorder="1" applyAlignment="1">
      <alignment horizontal="center" vertical="center" wrapText="1"/>
    </xf>
    <xf numFmtId="9" fontId="22" fillId="5" borderId="6" xfId="25" applyFont="1" applyFill="1" applyBorder="1" applyAlignment="1">
      <alignment horizontal="center" vertical="center" wrapText="1"/>
    </xf>
    <xf numFmtId="9" fontId="22" fillId="5" borderId="1" xfId="25" applyFont="1" applyFill="1" applyBorder="1" applyAlignment="1">
      <alignment horizontal="center" vertical="center" wrapText="1"/>
    </xf>
    <xf numFmtId="0" fontId="16" fillId="0" borderId="2" xfId="21" applyFont="1" applyFill="1" applyBorder="1" applyAlignment="1">
      <alignment horizontal="center" vertical="center" textRotation="90" wrapText="1"/>
    </xf>
    <xf numFmtId="0" fontId="16" fillId="0" borderId="7" xfId="21" applyFont="1" applyFill="1" applyBorder="1" applyAlignment="1">
      <alignment horizontal="center" vertical="center" textRotation="90" wrapText="1"/>
    </xf>
    <xf numFmtId="0" fontId="16" fillId="0" borderId="12" xfId="21" applyFont="1" applyFill="1" applyBorder="1" applyAlignment="1">
      <alignment horizontal="center" vertical="center" textRotation="90" wrapText="1"/>
    </xf>
    <xf numFmtId="0" fontId="33" fillId="0" borderId="2" xfId="21" applyFont="1" applyFill="1" applyBorder="1" applyAlignment="1">
      <alignment horizontal="center" vertical="center" wrapText="1"/>
    </xf>
    <xf numFmtId="0" fontId="33" fillId="0" borderId="7" xfId="21" applyFont="1" applyFill="1" applyBorder="1" applyAlignment="1">
      <alignment horizontal="center" vertical="center" wrapText="1"/>
    </xf>
    <xf numFmtId="0" fontId="33" fillId="0" borderId="12" xfId="21" applyFont="1" applyFill="1" applyBorder="1" applyAlignment="1">
      <alignment horizontal="center" vertical="center" wrapText="1"/>
    </xf>
    <xf numFmtId="0" fontId="23" fillId="0" borderId="8" xfId="21" applyFont="1" applyFill="1" applyBorder="1" applyAlignment="1">
      <alignment horizontal="center" vertical="center" wrapText="1"/>
    </xf>
    <xf numFmtId="0" fontId="23" fillId="0" borderId="11" xfId="21" applyFont="1" applyFill="1" applyBorder="1" applyAlignment="1">
      <alignment horizontal="center" vertical="center" wrapText="1"/>
    </xf>
    <xf numFmtId="0" fontId="23" fillId="0" borderId="7" xfId="21" applyFont="1" applyFill="1" applyBorder="1" applyAlignment="1">
      <alignment horizontal="center" vertical="center" wrapText="1"/>
    </xf>
    <xf numFmtId="0" fontId="23" fillId="0" borderId="12" xfId="21" applyFont="1" applyFill="1" applyBorder="1" applyAlignment="1">
      <alignment horizontal="center" vertical="center" wrapText="1"/>
    </xf>
    <xf numFmtId="0" fontId="23" fillId="0" borderId="2" xfId="21" applyFont="1" applyFill="1" applyBorder="1" applyAlignment="1">
      <alignment horizontal="center" vertical="center" wrapText="1"/>
    </xf>
    <xf numFmtId="0" fontId="23" fillId="0" borderId="20" xfId="21" applyFont="1" applyFill="1" applyBorder="1" applyAlignment="1">
      <alignment horizontal="center" vertical="center" wrapText="1"/>
    </xf>
    <xf numFmtId="0" fontId="36" fillId="5" borderId="1" xfId="0" applyFont="1" applyFill="1" applyBorder="1" applyAlignment="1">
      <alignment horizontal="center" vertical="center" wrapText="1"/>
    </xf>
    <xf numFmtId="14" fontId="22" fillId="5" borderId="8" xfId="0" applyNumberFormat="1" applyFont="1" applyFill="1" applyBorder="1" applyAlignment="1">
      <alignment horizontal="center" vertical="center" wrapText="1"/>
    </xf>
    <xf numFmtId="14" fontId="22" fillId="5" borderId="11" xfId="0" applyNumberFormat="1" applyFont="1" applyFill="1" applyBorder="1" applyAlignment="1">
      <alignment horizontal="center" vertical="center" wrapText="1"/>
    </xf>
    <xf numFmtId="14" fontId="22" fillId="5" borderId="20" xfId="0" applyNumberFormat="1" applyFont="1" applyFill="1" applyBorder="1" applyAlignment="1">
      <alignment horizontal="center" vertical="center" wrapText="1"/>
    </xf>
    <xf numFmtId="3" fontId="36" fillId="5" borderId="2" xfId="0" applyNumberFormat="1" applyFont="1" applyFill="1" applyBorder="1" applyAlignment="1">
      <alignment horizontal="center" vertical="center" wrapText="1"/>
    </xf>
    <xf numFmtId="3" fontId="36" fillId="5" borderId="7" xfId="0" applyNumberFormat="1" applyFont="1" applyFill="1" applyBorder="1" applyAlignment="1">
      <alignment horizontal="center" vertical="center" wrapText="1"/>
    </xf>
    <xf numFmtId="0" fontId="36" fillId="5" borderId="1" xfId="0" applyFont="1" applyFill="1" applyBorder="1" applyAlignment="1">
      <alignment horizontal="justify" vertical="center" wrapText="1"/>
    </xf>
    <xf numFmtId="0" fontId="0" fillId="5" borderId="1" xfId="0" applyFill="1" applyBorder="1" applyAlignment="1">
      <alignment horizontal="justify" vertical="center" wrapText="1"/>
    </xf>
    <xf numFmtId="1" fontId="36" fillId="5" borderId="1" xfId="0" applyNumberFormat="1" applyFont="1" applyFill="1" applyBorder="1" applyAlignment="1">
      <alignment horizontal="justify" vertical="center" wrapText="1"/>
    </xf>
    <xf numFmtId="3" fontId="36" fillId="5" borderId="1" xfId="0" applyNumberFormat="1" applyFont="1" applyFill="1" applyBorder="1" applyAlignment="1">
      <alignment horizontal="justify" vertical="center" wrapText="1"/>
    </xf>
    <xf numFmtId="0" fontId="0" fillId="5" borderId="1" xfId="0" applyFill="1" applyBorder="1" applyAlignment="1">
      <alignment horizontal="center" vertical="center" wrapText="1"/>
    </xf>
    <xf numFmtId="0" fontId="51" fillId="2" borderId="1" xfId="21" applyFont="1" applyFill="1" applyBorder="1" applyAlignment="1">
      <alignment horizontal="center" vertical="center" wrapText="1"/>
    </xf>
    <xf numFmtId="9" fontId="36" fillId="5" borderId="1" xfId="25" applyFont="1" applyFill="1" applyBorder="1" applyAlignment="1">
      <alignment horizontal="center" vertical="center" wrapText="1"/>
    </xf>
    <xf numFmtId="9" fontId="36" fillId="5" borderId="1" xfId="0" applyNumberFormat="1" applyFont="1" applyFill="1" applyBorder="1" applyAlignment="1">
      <alignment horizontal="center" vertical="center" wrapText="1"/>
    </xf>
    <xf numFmtId="0" fontId="36" fillId="5" borderId="1" xfId="0" applyFont="1" applyFill="1" applyBorder="1" applyAlignment="1">
      <alignment horizontal="center" vertical="center"/>
    </xf>
    <xf numFmtId="0" fontId="51" fillId="5" borderId="1" xfId="0" applyFont="1" applyFill="1" applyBorder="1" applyAlignment="1">
      <alignment horizontal="center" vertical="center"/>
    </xf>
    <xf numFmtId="14" fontId="51" fillId="2" borderId="1" xfId="21" applyNumberFormat="1" applyFont="1" applyFill="1" applyBorder="1" applyAlignment="1">
      <alignment horizontal="center" vertical="center" wrapText="1"/>
    </xf>
    <xf numFmtId="0" fontId="51" fillId="4" borderId="1" xfId="21" applyFont="1" applyFill="1" applyBorder="1" applyAlignment="1">
      <alignment horizontal="center" vertical="center" wrapText="1"/>
    </xf>
    <xf numFmtId="14" fontId="36" fillId="5" borderId="1" xfId="0" applyNumberFormat="1" applyFont="1" applyFill="1" applyBorder="1" applyAlignment="1">
      <alignment horizontal="center" vertical="center"/>
    </xf>
    <xf numFmtId="0" fontId="90" fillId="5" borderId="1" xfId="0" applyFont="1" applyFill="1" applyBorder="1" applyAlignment="1">
      <alignment horizontal="center" vertical="center" wrapText="1"/>
    </xf>
    <xf numFmtId="0" fontId="36" fillId="5" borderId="1" xfId="0" applyFont="1" applyFill="1" applyBorder="1" applyAlignment="1">
      <alignment horizontal="center" wrapText="1"/>
    </xf>
    <xf numFmtId="0" fontId="51" fillId="25" borderId="1" xfId="21" applyFont="1" applyFill="1" applyBorder="1" applyAlignment="1">
      <alignment horizontal="center" vertical="center" wrapText="1"/>
    </xf>
    <xf numFmtId="9" fontId="51" fillId="4" borderId="1" xfId="25" applyFont="1" applyFill="1" applyBorder="1" applyAlignment="1">
      <alignment horizontal="center" vertical="center" wrapText="1"/>
    </xf>
    <xf numFmtId="0" fontId="36" fillId="5" borderId="1" xfId="21" applyFont="1" applyFill="1" applyBorder="1" applyAlignment="1">
      <alignment horizontal="justify" vertical="center" wrapText="1"/>
    </xf>
    <xf numFmtId="14" fontId="51" fillId="5" borderId="1" xfId="21" applyNumberFormat="1" applyFont="1" applyFill="1" applyBorder="1" applyAlignment="1">
      <alignment horizontal="justify" vertical="center" wrapText="1"/>
    </xf>
    <xf numFmtId="0" fontId="51" fillId="0" borderId="1" xfId="0" applyFont="1" applyFill="1" applyBorder="1" applyAlignment="1">
      <alignment horizontal="center" vertical="center" wrapText="1"/>
    </xf>
    <xf numFmtId="0" fontId="51" fillId="22" borderId="1" xfId="21" applyFont="1" applyFill="1" applyBorder="1" applyAlignment="1">
      <alignment horizontal="center" vertical="center" wrapText="1"/>
    </xf>
    <xf numFmtId="0" fontId="51" fillId="2" borderId="1" xfId="0" applyFont="1" applyFill="1" applyBorder="1" applyAlignment="1">
      <alignment horizontal="center"/>
    </xf>
    <xf numFmtId="9" fontId="51" fillId="8" borderId="1" xfId="25" applyFont="1" applyFill="1" applyBorder="1" applyAlignment="1">
      <alignment horizontal="center" vertical="center" wrapText="1"/>
    </xf>
    <xf numFmtId="0" fontId="51" fillId="3" borderId="1" xfId="21" applyFont="1" applyFill="1" applyBorder="1" applyAlignment="1">
      <alignment horizontal="center" vertical="center" wrapText="1"/>
    </xf>
    <xf numFmtId="0" fontId="51" fillId="0" borderId="1" xfId="21" applyFont="1" applyFill="1" applyBorder="1" applyAlignment="1">
      <alignment horizontal="center" vertical="center" wrapText="1"/>
    </xf>
    <xf numFmtId="0" fontId="51" fillId="25" borderId="2" xfId="21" applyFont="1" applyFill="1" applyBorder="1" applyAlignment="1">
      <alignment horizontal="center" vertical="center" wrapText="1"/>
    </xf>
    <xf numFmtId="0" fontId="51" fillId="25" borderId="12" xfId="21" applyFont="1" applyFill="1" applyBorder="1" applyAlignment="1">
      <alignment horizontal="center" vertical="center" wrapText="1"/>
    </xf>
    <xf numFmtId="3" fontId="36" fillId="5" borderId="1" xfId="0" applyNumberFormat="1" applyFont="1" applyFill="1" applyBorder="1" applyAlignment="1">
      <alignment horizontal="center" vertical="center"/>
    </xf>
    <xf numFmtId="9" fontId="51" fillId="10" borderId="1" xfId="25" applyFont="1" applyFill="1" applyBorder="1" applyAlignment="1">
      <alignment horizontal="center" vertical="center" wrapText="1"/>
    </xf>
    <xf numFmtId="0" fontId="51" fillId="3" borderId="1" xfId="0" applyFont="1" applyFill="1" applyBorder="1" applyAlignment="1">
      <alignment horizontal="center"/>
    </xf>
    <xf numFmtId="3" fontId="24" fillId="5" borderId="1" xfId="0" applyNumberFormat="1" applyFont="1" applyFill="1" applyBorder="1" applyAlignment="1">
      <alignment horizontal="center" vertical="center"/>
    </xf>
    <xf numFmtId="0" fontId="36" fillId="5" borderId="1" xfId="21" applyFont="1" applyFill="1" applyBorder="1" applyAlignment="1">
      <alignment horizontal="center" vertical="center" wrapText="1"/>
    </xf>
    <xf numFmtId="0" fontId="90" fillId="5" borderId="1" xfId="0" applyFont="1" applyFill="1" applyBorder="1" applyAlignment="1">
      <alignment horizontal="center" vertical="center"/>
    </xf>
    <xf numFmtId="0" fontId="90" fillId="5" borderId="1" xfId="0" applyFont="1" applyFill="1" applyBorder="1" applyAlignment="1">
      <alignment horizontal="justify" vertical="center" wrapText="1"/>
    </xf>
    <xf numFmtId="1" fontId="90" fillId="5" borderId="1" xfId="0" applyNumberFormat="1" applyFont="1" applyFill="1" applyBorder="1" applyAlignment="1">
      <alignment horizontal="justify" vertical="center" wrapText="1"/>
    </xf>
    <xf numFmtId="14" fontId="36" fillId="5" borderId="1" xfId="0" applyNumberFormat="1" applyFont="1" applyFill="1" applyBorder="1" applyAlignment="1">
      <alignment horizontal="justify" vertical="center" wrapText="1"/>
    </xf>
    <xf numFmtId="9" fontId="36" fillId="5" borderId="1" xfId="25" applyFont="1" applyFill="1" applyBorder="1" applyAlignment="1">
      <alignment horizontal="justify" vertical="center" wrapText="1"/>
    </xf>
    <xf numFmtId="0" fontId="51" fillId="5" borderId="1" xfId="21" applyFont="1" applyFill="1" applyBorder="1" applyAlignment="1">
      <alignment horizontal="justify" vertical="center" wrapText="1"/>
    </xf>
    <xf numFmtId="3" fontId="24" fillId="5" borderId="1" xfId="0" applyNumberFormat="1" applyFont="1" applyFill="1" applyBorder="1" applyAlignment="1">
      <alignment horizontal="justify" vertical="center" wrapText="1"/>
    </xf>
    <xf numFmtId="9"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13" fillId="5" borderId="2" xfId="0" applyFont="1" applyFill="1" applyBorder="1" applyAlignment="1">
      <alignment horizontal="center"/>
    </xf>
    <xf numFmtId="0" fontId="13" fillId="5" borderId="7" xfId="0" applyFont="1" applyFill="1" applyBorder="1" applyAlignment="1">
      <alignment horizontal="center"/>
    </xf>
    <xf numFmtId="0" fontId="13" fillId="5" borderId="12" xfId="0" applyFont="1" applyFill="1" applyBorder="1" applyAlignment="1">
      <alignment horizontal="center"/>
    </xf>
    <xf numFmtId="0" fontId="13" fillId="5" borderId="2" xfId="0" applyFont="1" applyFill="1" applyBorder="1" applyAlignment="1">
      <alignment horizontal="center" vertical="center"/>
    </xf>
    <xf numFmtId="0" fontId="13" fillId="5" borderId="7" xfId="0" applyFont="1" applyFill="1" applyBorder="1" applyAlignment="1">
      <alignment horizontal="center" vertical="center"/>
    </xf>
    <xf numFmtId="0" fontId="13" fillId="5" borderId="12" xfId="0" applyFont="1" applyFill="1" applyBorder="1" applyAlignment="1">
      <alignment horizontal="center" vertical="center"/>
    </xf>
    <xf numFmtId="0" fontId="6" fillId="0" borderId="2" xfId="0" applyFont="1" applyBorder="1" applyAlignment="1">
      <alignment horizontal="center"/>
    </xf>
    <xf numFmtId="0" fontId="6" fillId="0" borderId="7" xfId="0" applyFont="1" applyBorder="1" applyAlignment="1">
      <alignment horizontal="center"/>
    </xf>
    <xf numFmtId="0" fontId="6" fillId="0" borderId="12" xfId="0" applyFont="1" applyBorder="1" applyAlignment="1">
      <alignment horizontal="center"/>
    </xf>
    <xf numFmtId="0" fontId="6" fillId="0" borderId="1" xfId="0" applyFont="1" applyBorder="1" applyAlignment="1">
      <alignment vertical="center" wrapText="1"/>
    </xf>
    <xf numFmtId="0" fontId="6" fillId="0" borderId="1" xfId="0" applyFont="1" applyFill="1" applyBorder="1" applyAlignment="1">
      <alignment horizontal="center" vertical="center" wrapText="1"/>
    </xf>
    <xf numFmtId="0" fontId="6" fillId="0" borderId="2" xfId="0" applyFont="1" applyBorder="1" applyAlignment="1">
      <alignment horizontal="center" vertical="center"/>
    </xf>
    <xf numFmtId="0" fontId="6" fillId="0" borderId="7" xfId="0" applyFont="1" applyBorder="1" applyAlignment="1">
      <alignment horizontal="center" vertical="center"/>
    </xf>
    <xf numFmtId="0" fontId="6" fillId="0" borderId="2"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1" xfId="0" applyFont="1" applyFill="1" applyBorder="1" applyAlignment="1">
      <alignment vertical="center" wrapText="1"/>
    </xf>
    <xf numFmtId="0" fontId="6" fillId="0" borderId="1" xfId="0" applyFont="1" applyBorder="1" applyAlignment="1">
      <alignment horizontal="center"/>
    </xf>
    <xf numFmtId="0" fontId="76" fillId="5" borderId="2" xfId="0" applyFont="1" applyFill="1" applyBorder="1" applyAlignment="1">
      <alignment horizontal="center" vertical="center" wrapText="1"/>
    </xf>
    <xf numFmtId="0" fontId="0" fillId="0" borderId="7" xfId="0" applyBorder="1" applyAlignment="1">
      <alignment horizontal="center" vertical="center" wrapText="1"/>
    </xf>
    <xf numFmtId="0" fontId="0" fillId="0" borderId="12" xfId="0" applyBorder="1" applyAlignment="1">
      <alignment horizontal="center" vertical="center" wrapText="1"/>
    </xf>
    <xf numFmtId="0" fontId="14" fillId="3" borderId="1" xfId="0" applyFont="1" applyFill="1" applyBorder="1" applyAlignment="1">
      <alignment horizontal="center"/>
    </xf>
    <xf numFmtId="0" fontId="15" fillId="7" borderId="1" xfId="21" applyFont="1" applyFill="1" applyBorder="1" applyAlignment="1">
      <alignment horizontal="left" vertical="center" wrapText="1"/>
    </xf>
    <xf numFmtId="0" fontId="14" fillId="2" borderId="1" xfId="0" applyFont="1" applyFill="1" applyBorder="1" applyAlignment="1">
      <alignment horizontal="center"/>
    </xf>
    <xf numFmtId="0" fontId="15" fillId="2" borderId="1" xfId="21" applyFont="1" applyFill="1" applyBorder="1" applyAlignment="1">
      <alignment vertical="center" wrapText="1"/>
    </xf>
    <xf numFmtId="0" fontId="6" fillId="0" borderId="12" xfId="0" applyFont="1" applyBorder="1" applyAlignment="1">
      <alignment horizontal="center" vertical="center"/>
    </xf>
    <xf numFmtId="0" fontId="17" fillId="0" borderId="1" xfId="0" applyFont="1" applyBorder="1" applyAlignment="1">
      <alignment horizontal="center" vertical="center" wrapText="1"/>
    </xf>
    <xf numFmtId="10" fontId="6"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10" fontId="6" fillId="0" borderId="2" xfId="0" applyNumberFormat="1" applyFont="1" applyBorder="1" applyAlignment="1">
      <alignment horizontal="center" vertical="center" wrapText="1"/>
    </xf>
    <xf numFmtId="10" fontId="6" fillId="0" borderId="12" xfId="0" applyNumberFormat="1" applyFont="1" applyBorder="1" applyAlignment="1">
      <alignment horizontal="center" vertical="center" wrapText="1"/>
    </xf>
    <xf numFmtId="14" fontId="6" fillId="0" borderId="1" xfId="0" applyNumberFormat="1" applyFont="1" applyBorder="1" applyAlignment="1">
      <alignment horizontal="center" vertical="center" wrapText="1"/>
    </xf>
    <xf numFmtId="0" fontId="17" fillId="0" borderId="2"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2" xfId="0" applyFont="1" applyBorder="1" applyAlignment="1">
      <alignment horizontal="center" vertical="center" wrapText="1"/>
    </xf>
    <xf numFmtId="0" fontId="6" fillId="6" borderId="2"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12" xfId="0" applyFont="1" applyFill="1" applyBorder="1" applyAlignment="1">
      <alignment horizontal="center" vertical="center" wrapText="1"/>
    </xf>
    <xf numFmtId="1" fontId="6" fillId="6" borderId="2" xfId="0" applyNumberFormat="1" applyFont="1" applyFill="1" applyBorder="1" applyAlignment="1">
      <alignment horizontal="center" vertical="center" wrapText="1"/>
    </xf>
    <xf numFmtId="1" fontId="6" fillId="6" borderId="7" xfId="0" applyNumberFormat="1" applyFont="1" applyFill="1" applyBorder="1" applyAlignment="1">
      <alignment horizontal="center" vertical="center" wrapText="1"/>
    </xf>
    <xf numFmtId="1" fontId="6" fillId="6" borderId="12" xfId="0" applyNumberFormat="1" applyFont="1" applyFill="1" applyBorder="1" applyAlignment="1">
      <alignment horizontal="center" vertical="center" wrapText="1"/>
    </xf>
    <xf numFmtId="164" fontId="6" fillId="0" borderId="2" xfId="0" applyNumberFormat="1" applyFont="1" applyBorder="1" applyAlignment="1">
      <alignment horizontal="center" vertical="center" wrapText="1"/>
    </xf>
    <xf numFmtId="164" fontId="6" fillId="0" borderId="7" xfId="0" applyNumberFormat="1" applyFont="1" applyBorder="1" applyAlignment="1">
      <alignment horizontal="center" vertical="center" wrapText="1"/>
    </xf>
    <xf numFmtId="164" fontId="6" fillId="0" borderId="12" xfId="0" applyNumberFormat="1" applyFont="1" applyBorder="1" applyAlignment="1">
      <alignment horizontal="center" vertical="center" wrapText="1"/>
    </xf>
    <xf numFmtId="10" fontId="20" fillId="0" borderId="1" xfId="0" applyNumberFormat="1" applyFont="1" applyBorder="1" applyAlignment="1">
      <alignment horizontal="center" vertical="center" wrapText="1"/>
    </xf>
    <xf numFmtId="164" fontId="6" fillId="0" borderId="1" xfId="0" applyNumberFormat="1" applyFont="1" applyBorder="1" applyAlignment="1">
      <alignment horizontal="center" vertical="center" wrapText="1"/>
    </xf>
    <xf numFmtId="0" fontId="6" fillId="5" borderId="1" xfId="0" applyFont="1" applyFill="1" applyBorder="1" applyAlignment="1">
      <alignment horizontal="center" vertical="top" wrapText="1"/>
    </xf>
    <xf numFmtId="0" fontId="6" fillId="5" borderId="1" xfId="0" applyFont="1" applyFill="1" applyBorder="1" applyAlignment="1">
      <alignment horizontal="center" vertical="center" wrapText="1"/>
    </xf>
    <xf numFmtId="1" fontId="6" fillId="5" borderId="1" xfId="0" applyNumberFormat="1" applyFont="1" applyFill="1" applyBorder="1" applyAlignment="1">
      <alignment horizontal="center" vertical="center"/>
    </xf>
    <xf numFmtId="0" fontId="6" fillId="5" borderId="1" xfId="0" applyFont="1" applyFill="1" applyBorder="1" applyAlignment="1">
      <alignment horizontal="center" vertical="center"/>
    </xf>
    <xf numFmtId="0" fontId="6" fillId="7" borderId="2"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12" xfId="0" applyFont="1" applyFill="1" applyBorder="1" applyAlignment="1">
      <alignment horizontal="center" vertical="center" wrapText="1"/>
    </xf>
    <xf numFmtId="0" fontId="6" fillId="7" borderId="2" xfId="0" applyFont="1" applyFill="1" applyBorder="1" applyAlignment="1">
      <alignment horizontal="center" vertical="top"/>
    </xf>
    <xf numFmtId="0" fontId="6" fillId="7" borderId="7" xfId="0" applyFont="1" applyFill="1" applyBorder="1" applyAlignment="1">
      <alignment horizontal="center" vertical="top"/>
    </xf>
    <xf numFmtId="0" fontId="6" fillId="7" borderId="12" xfId="0" applyFont="1" applyFill="1" applyBorder="1" applyAlignment="1">
      <alignment horizontal="center" vertical="top"/>
    </xf>
    <xf numFmtId="0" fontId="76" fillId="7" borderId="2" xfId="0" applyFont="1" applyFill="1" applyBorder="1" applyAlignment="1">
      <alignment horizontal="center" vertical="center" wrapText="1"/>
    </xf>
    <xf numFmtId="0" fontId="76" fillId="7" borderId="7" xfId="0" applyFont="1" applyFill="1" applyBorder="1" applyAlignment="1">
      <alignment horizontal="center" vertical="center" wrapText="1"/>
    </xf>
    <xf numFmtId="0" fontId="76" fillId="7" borderId="12" xfId="0" applyFont="1" applyFill="1" applyBorder="1" applyAlignment="1">
      <alignment horizontal="center" vertical="center" wrapText="1"/>
    </xf>
    <xf numFmtId="0" fontId="76" fillId="7" borderId="2" xfId="0" applyFont="1" applyFill="1" applyBorder="1" applyAlignment="1">
      <alignment vertical="center" wrapText="1"/>
    </xf>
    <xf numFmtId="0" fontId="76" fillId="7" borderId="7" xfId="0" applyFont="1" applyFill="1" applyBorder="1" applyAlignment="1">
      <alignment vertical="center" wrapText="1"/>
    </xf>
    <xf numFmtId="0" fontId="76" fillId="7" borderId="12" xfId="0" applyFont="1" applyFill="1" applyBorder="1" applyAlignment="1">
      <alignment vertical="center" wrapText="1"/>
    </xf>
    <xf numFmtId="9" fontId="76" fillId="7" borderId="2" xfId="0" applyNumberFormat="1" applyFont="1" applyFill="1" applyBorder="1" applyAlignment="1">
      <alignment horizontal="center" vertical="center" wrapText="1"/>
    </xf>
    <xf numFmtId="9" fontId="76" fillId="7" borderId="7" xfId="0" applyNumberFormat="1" applyFont="1" applyFill="1" applyBorder="1" applyAlignment="1">
      <alignment horizontal="center" vertical="center" wrapText="1"/>
    </xf>
    <xf numFmtId="9" fontId="76" fillId="7" borderId="12" xfId="0" applyNumberFormat="1" applyFont="1" applyFill="1" applyBorder="1" applyAlignment="1">
      <alignment horizontal="center" vertical="center" wrapText="1"/>
    </xf>
    <xf numFmtId="1" fontId="6" fillId="7" borderId="2" xfId="0" applyNumberFormat="1" applyFont="1" applyFill="1" applyBorder="1" applyAlignment="1">
      <alignment horizontal="center" vertical="center" wrapText="1"/>
    </xf>
    <xf numFmtId="1" fontId="6" fillId="7" borderId="7" xfId="0" applyNumberFormat="1" applyFont="1" applyFill="1" applyBorder="1" applyAlignment="1">
      <alignment horizontal="center" vertical="center" wrapText="1"/>
    </xf>
    <xf numFmtId="1" fontId="6" fillId="7" borderId="12" xfId="0" applyNumberFormat="1"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2" xfId="0" applyFont="1" applyFill="1" applyBorder="1" applyAlignment="1">
      <alignment horizontal="center"/>
    </xf>
    <xf numFmtId="0" fontId="6" fillId="5" borderId="7" xfId="0" applyFont="1" applyFill="1" applyBorder="1" applyAlignment="1">
      <alignment horizontal="center"/>
    </xf>
    <xf numFmtId="0" fontId="6" fillId="5" borderId="12" xfId="0" applyFont="1" applyFill="1" applyBorder="1" applyAlignment="1">
      <alignment horizontal="center"/>
    </xf>
    <xf numFmtId="9" fontId="6" fillId="7" borderId="2" xfId="0" applyNumberFormat="1" applyFont="1" applyFill="1" applyBorder="1" applyAlignment="1">
      <alignment horizontal="center" vertical="center" wrapText="1"/>
    </xf>
    <xf numFmtId="9" fontId="6" fillId="7" borderId="7" xfId="0" applyNumberFormat="1" applyFont="1" applyFill="1" applyBorder="1" applyAlignment="1">
      <alignment horizontal="center" vertical="center" wrapText="1"/>
    </xf>
    <xf numFmtId="9" fontId="6" fillId="7" borderId="12" xfId="0" applyNumberFormat="1" applyFont="1" applyFill="1" applyBorder="1" applyAlignment="1">
      <alignment horizontal="center" vertical="center" wrapText="1"/>
    </xf>
    <xf numFmtId="9" fontId="6" fillId="5" borderId="2" xfId="0" applyNumberFormat="1" applyFont="1" applyFill="1" applyBorder="1" applyAlignment="1">
      <alignment horizontal="center" vertical="center" wrapText="1"/>
    </xf>
    <xf numFmtId="9" fontId="6" fillId="5" borderId="7" xfId="0" applyNumberFormat="1" applyFont="1" applyFill="1" applyBorder="1" applyAlignment="1">
      <alignment horizontal="center" vertical="center" wrapText="1"/>
    </xf>
    <xf numFmtId="9" fontId="6" fillId="5" borderId="12" xfId="0" applyNumberFormat="1" applyFont="1" applyFill="1" applyBorder="1" applyAlignment="1">
      <alignment horizontal="center" vertical="center" wrapText="1"/>
    </xf>
    <xf numFmtId="164" fontId="6" fillId="5" borderId="2" xfId="0" applyNumberFormat="1" applyFont="1" applyFill="1" applyBorder="1" applyAlignment="1">
      <alignment horizontal="center" vertical="center" wrapText="1"/>
    </xf>
    <xf numFmtId="164" fontId="6" fillId="5" borderId="7" xfId="0" applyNumberFormat="1" applyFont="1" applyFill="1" applyBorder="1" applyAlignment="1">
      <alignment horizontal="center" vertical="center" wrapText="1"/>
    </xf>
    <xf numFmtId="164" fontId="6" fillId="5" borderId="12" xfId="0" applyNumberFormat="1" applyFont="1" applyFill="1" applyBorder="1" applyAlignment="1">
      <alignment horizontal="center" vertical="center" wrapText="1"/>
    </xf>
    <xf numFmtId="0" fontId="6" fillId="5" borderId="2" xfId="0" applyFont="1" applyFill="1" applyBorder="1" applyAlignment="1">
      <alignment horizontal="center" vertical="center"/>
    </xf>
    <xf numFmtId="0" fontId="6" fillId="5" borderId="7" xfId="0" applyFont="1" applyFill="1" applyBorder="1" applyAlignment="1">
      <alignment horizontal="center" vertical="center"/>
    </xf>
    <xf numFmtId="0" fontId="6" fillId="5" borderId="12" xfId="0" applyFont="1" applyFill="1" applyBorder="1" applyAlignment="1">
      <alignment horizontal="center" vertical="center"/>
    </xf>
    <xf numFmtId="9" fontId="6" fillId="5" borderId="2" xfId="24" applyFont="1" applyFill="1" applyBorder="1" applyAlignment="1">
      <alignment horizontal="center" vertical="center" wrapText="1"/>
    </xf>
    <xf numFmtId="9" fontId="6" fillId="5" borderId="7" xfId="24" applyFont="1" applyFill="1" applyBorder="1" applyAlignment="1">
      <alignment horizontal="center" vertical="center" wrapText="1"/>
    </xf>
    <xf numFmtId="9" fontId="6" fillId="5" borderId="12" xfId="24" applyFont="1" applyFill="1" applyBorder="1" applyAlignment="1">
      <alignment horizontal="center" vertical="center" wrapText="1"/>
    </xf>
    <xf numFmtId="0" fontId="6" fillId="5" borderId="2" xfId="0" applyFont="1" applyFill="1" applyBorder="1" applyAlignment="1">
      <alignment vertical="center" wrapText="1"/>
    </xf>
    <xf numFmtId="0" fontId="6" fillId="5" borderId="7" xfId="0" applyFont="1" applyFill="1" applyBorder="1" applyAlignment="1">
      <alignment vertical="center" wrapText="1"/>
    </xf>
    <xf numFmtId="0" fontId="6" fillId="5" borderId="12" xfId="0" applyFont="1" applyFill="1" applyBorder="1" applyAlignment="1">
      <alignment vertical="center" wrapText="1"/>
    </xf>
    <xf numFmtId="14" fontId="6" fillId="5" borderId="2" xfId="0" applyNumberFormat="1" applyFont="1" applyFill="1" applyBorder="1" applyAlignment="1">
      <alignment horizontal="center" vertical="center"/>
    </xf>
    <xf numFmtId="14" fontId="6" fillId="5" borderId="7" xfId="0" applyNumberFormat="1" applyFont="1" applyFill="1" applyBorder="1" applyAlignment="1">
      <alignment horizontal="center" vertical="center"/>
    </xf>
    <xf numFmtId="14" fontId="6" fillId="5" borderId="12" xfId="0" applyNumberFormat="1" applyFont="1" applyFill="1" applyBorder="1" applyAlignment="1">
      <alignment horizontal="center" vertical="center"/>
    </xf>
    <xf numFmtId="10" fontId="17" fillId="5" borderId="2" xfId="24" applyNumberFormat="1" applyFont="1" applyFill="1" applyBorder="1" applyAlignment="1">
      <alignment horizontal="center" vertical="center"/>
    </xf>
    <xf numFmtId="10" fontId="17" fillId="5" borderId="12" xfId="24" applyNumberFormat="1" applyFont="1" applyFill="1" applyBorder="1" applyAlignment="1">
      <alignment horizontal="center" vertical="center"/>
    </xf>
    <xf numFmtId="10" fontId="17" fillId="5" borderId="2" xfId="0" applyNumberFormat="1" applyFont="1" applyFill="1" applyBorder="1" applyAlignment="1">
      <alignment horizontal="center" vertical="center"/>
    </xf>
    <xf numFmtId="10" fontId="17" fillId="5" borderId="12" xfId="0" applyNumberFormat="1" applyFont="1" applyFill="1" applyBorder="1" applyAlignment="1">
      <alignment horizontal="center" vertical="center"/>
    </xf>
    <xf numFmtId="9" fontId="17" fillId="5" borderId="2" xfId="24" applyFont="1" applyFill="1" applyBorder="1" applyAlignment="1">
      <alignment horizontal="center" vertical="center"/>
    </xf>
    <xf numFmtId="9" fontId="17" fillId="5" borderId="12" xfId="24" applyFont="1" applyFill="1" applyBorder="1" applyAlignment="1">
      <alignment horizontal="center" vertical="center"/>
    </xf>
    <xf numFmtId="164" fontId="17" fillId="5" borderId="2" xfId="24" applyNumberFormat="1" applyFont="1" applyFill="1" applyBorder="1" applyAlignment="1">
      <alignment horizontal="center" vertical="center"/>
    </xf>
    <xf numFmtId="164" fontId="17" fillId="5" borderId="12" xfId="24" applyNumberFormat="1" applyFont="1" applyFill="1" applyBorder="1" applyAlignment="1">
      <alignment horizontal="center" vertical="center"/>
    </xf>
    <xf numFmtId="0" fontId="17" fillId="0" borderId="1" xfId="0" applyFont="1" applyFill="1" applyBorder="1" applyAlignment="1">
      <alignment horizontal="center" vertical="center" textRotation="90" wrapText="1"/>
    </xf>
    <xf numFmtId="1" fontId="5" fillId="0" borderId="1" xfId="0" applyNumberFormat="1" applyFont="1" applyFill="1" applyBorder="1" applyAlignment="1">
      <alignment horizontal="center" vertical="center" textRotation="90" wrapText="1"/>
    </xf>
    <xf numFmtId="0" fontId="17" fillId="0" borderId="1" xfId="0" applyFont="1" applyFill="1" applyBorder="1" applyAlignment="1">
      <alignment horizontal="center" vertical="center" wrapText="1"/>
    </xf>
    <xf numFmtId="0" fontId="17" fillId="0" borderId="1" xfId="0" applyFont="1" applyFill="1" applyBorder="1" applyAlignment="1">
      <alignment horizontal="center" vertical="center"/>
    </xf>
    <xf numFmtId="10" fontId="17" fillId="5" borderId="2" xfId="0" applyNumberFormat="1" applyFont="1" applyFill="1" applyBorder="1" applyAlignment="1">
      <alignment horizontal="center" vertical="center" wrapText="1"/>
    </xf>
    <xf numFmtId="10" fontId="17" fillId="5" borderId="7" xfId="0" applyNumberFormat="1" applyFont="1" applyFill="1" applyBorder="1" applyAlignment="1">
      <alignment horizontal="center" vertical="center" wrapText="1"/>
    </xf>
    <xf numFmtId="10" fontId="17" fillId="5" borderId="12" xfId="0" applyNumberFormat="1" applyFont="1" applyFill="1" applyBorder="1" applyAlignment="1">
      <alignment horizontal="center" vertical="center" wrapText="1"/>
    </xf>
    <xf numFmtId="10" fontId="17" fillId="5" borderId="7" xfId="24" applyNumberFormat="1" applyFont="1" applyFill="1" applyBorder="1" applyAlignment="1">
      <alignment horizontal="center" vertical="center"/>
    </xf>
    <xf numFmtId="10" fontId="17" fillId="5" borderId="7" xfId="0" applyNumberFormat="1" applyFont="1" applyFill="1" applyBorder="1" applyAlignment="1">
      <alignment horizontal="center" vertical="center"/>
    </xf>
    <xf numFmtId="9" fontId="17" fillId="5" borderId="7" xfId="24" applyFont="1" applyFill="1" applyBorder="1" applyAlignment="1">
      <alignment horizontal="center" vertical="center"/>
    </xf>
    <xf numFmtId="9" fontId="17" fillId="5" borderId="38" xfId="24" applyFont="1" applyFill="1" applyBorder="1" applyAlignment="1">
      <alignment horizontal="center" vertical="center"/>
    </xf>
    <xf numFmtId="9" fontId="17" fillId="5" borderId="34" xfId="24" applyFont="1" applyFill="1" applyBorder="1" applyAlignment="1">
      <alignment horizontal="center" vertical="center"/>
    </xf>
    <xf numFmtId="9" fontId="17" fillId="5" borderId="39" xfId="24" applyFont="1" applyFill="1" applyBorder="1" applyAlignment="1">
      <alignment horizontal="center" vertical="center"/>
    </xf>
    <xf numFmtId="9" fontId="17" fillId="5" borderId="5" xfId="24" applyFont="1" applyFill="1" applyBorder="1" applyAlignment="1">
      <alignment horizontal="center" vertical="center"/>
    </xf>
    <xf numFmtId="9" fontId="17" fillId="5" borderId="10" xfId="24" applyFont="1" applyFill="1" applyBorder="1" applyAlignment="1">
      <alignment horizontal="center" vertical="center"/>
    </xf>
    <xf numFmtId="9" fontId="17" fillId="5" borderId="29" xfId="24" applyFont="1" applyFill="1" applyBorder="1" applyAlignment="1">
      <alignment horizontal="center" vertical="center"/>
    </xf>
    <xf numFmtId="3" fontId="17" fillId="5" borderId="2" xfId="0" applyNumberFormat="1" applyFont="1" applyFill="1" applyBorder="1" applyAlignment="1">
      <alignment horizontal="center" vertical="center"/>
    </xf>
    <xf numFmtId="3" fontId="17" fillId="5" borderId="7" xfId="0" applyNumberFormat="1" applyFont="1" applyFill="1" applyBorder="1" applyAlignment="1">
      <alignment horizontal="center" vertical="center"/>
    </xf>
    <xf numFmtId="3" fontId="17" fillId="5" borderId="12" xfId="0" applyNumberFormat="1" applyFont="1" applyFill="1" applyBorder="1" applyAlignment="1">
      <alignment horizontal="center" vertical="center"/>
    </xf>
    <xf numFmtId="0" fontId="18" fillId="0" borderId="1" xfId="0" applyFont="1" applyFill="1" applyBorder="1" applyAlignment="1">
      <alignment horizontal="center" vertical="center" textRotation="90" wrapText="1" readingOrder="2"/>
    </xf>
    <xf numFmtId="1" fontId="5" fillId="0" borderId="1" xfId="0" applyNumberFormat="1" applyFont="1" applyFill="1" applyBorder="1" applyAlignment="1">
      <alignment vertical="center" textRotation="90"/>
    </xf>
    <xf numFmtId="6" fontId="19" fillId="0" borderId="1" xfId="0" applyNumberFormat="1" applyFont="1" applyFill="1" applyBorder="1" applyAlignment="1">
      <alignment horizontal="center" vertical="center" textRotation="90" wrapText="1"/>
    </xf>
    <xf numFmtId="0" fontId="17" fillId="0" borderId="2"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4" fillId="0" borderId="9" xfId="21" applyFont="1" applyFill="1" applyBorder="1" applyAlignment="1">
      <alignment horizontal="left" vertical="center" wrapText="1"/>
    </xf>
    <xf numFmtId="0" fontId="14" fillId="0" borderId="3" xfId="21" applyFont="1" applyFill="1" applyBorder="1" applyAlignment="1">
      <alignment horizontal="left" vertical="center" wrapText="1"/>
    </xf>
    <xf numFmtId="0" fontId="14" fillId="0" borderId="6" xfId="21" applyFont="1" applyFill="1" applyBorder="1" applyAlignment="1">
      <alignment horizontal="left" vertical="center" wrapText="1"/>
    </xf>
    <xf numFmtId="0" fontId="14" fillId="2" borderId="1" xfId="0" applyFont="1" applyFill="1" applyBorder="1" applyAlignment="1">
      <alignment horizontal="center" vertical="center" wrapText="1"/>
    </xf>
    <xf numFmtId="14" fontId="15" fillId="8" borderId="9" xfId="21" applyNumberFormat="1" applyFont="1" applyFill="1" applyBorder="1" applyAlignment="1">
      <alignment horizontal="center" vertical="center" wrapText="1"/>
    </xf>
    <xf numFmtId="14" fontId="15" fillId="8" borderId="3" xfId="21" applyNumberFormat="1" applyFont="1" applyFill="1" applyBorder="1" applyAlignment="1">
      <alignment horizontal="center" vertical="center" wrapText="1"/>
    </xf>
    <xf numFmtId="14" fontId="15" fillId="8" borderId="6" xfId="21" applyNumberFormat="1" applyFont="1" applyFill="1" applyBorder="1" applyAlignment="1">
      <alignment horizontal="center" vertical="center" wrapText="1"/>
    </xf>
    <xf numFmtId="0" fontId="14" fillId="22" borderId="2" xfId="21" applyFont="1" applyFill="1" applyBorder="1" applyAlignment="1">
      <alignment horizontal="center" vertical="center" wrapText="1"/>
    </xf>
    <xf numFmtId="0" fontId="14" fillId="22" borderId="12" xfId="21" applyFont="1" applyFill="1" applyBorder="1" applyAlignment="1">
      <alignment horizontal="center" vertical="center" wrapText="1"/>
    </xf>
    <xf numFmtId="0" fontId="19" fillId="3" borderId="1" xfId="21" applyFont="1" applyFill="1" applyBorder="1" applyAlignment="1">
      <alignment horizontal="center" vertical="center" wrapText="1"/>
    </xf>
    <xf numFmtId="9" fontId="14" fillId="4" borderId="1" xfId="24" applyFont="1" applyFill="1" applyBorder="1" applyAlignment="1">
      <alignment horizontal="center" vertical="center" wrapText="1"/>
    </xf>
    <xf numFmtId="0" fontId="15" fillId="9" borderId="1" xfId="21" applyFont="1" applyFill="1" applyBorder="1" applyAlignment="1">
      <alignment horizontal="center" vertical="center" textRotation="90" wrapText="1"/>
    </xf>
    <xf numFmtId="0" fontId="15" fillId="25" borderId="1" xfId="21" applyFont="1" applyFill="1" applyBorder="1" applyAlignment="1">
      <alignment horizontal="center" vertical="center" textRotation="90" wrapText="1"/>
    </xf>
    <xf numFmtId="0" fontId="15" fillId="9" borderId="1" xfId="21" applyFont="1" applyFill="1" applyBorder="1" applyAlignment="1">
      <alignment horizontal="center" vertical="center" wrapText="1"/>
    </xf>
    <xf numFmtId="0" fontId="17" fillId="9" borderId="1" xfId="21" applyFont="1" applyFill="1" applyBorder="1" applyAlignment="1">
      <alignment horizontal="center" vertical="center" wrapText="1"/>
    </xf>
    <xf numFmtId="0" fontId="16" fillId="3" borderId="1" xfId="0" applyFont="1" applyFill="1" applyBorder="1" applyAlignment="1">
      <alignment horizontal="center" vertical="center" wrapText="1"/>
    </xf>
    <xf numFmtId="0" fontId="13" fillId="0" borderId="1" xfId="21" applyFont="1" applyBorder="1" applyAlignment="1">
      <alignment horizontal="center" vertical="center" wrapText="1"/>
    </xf>
    <xf numFmtId="9" fontId="13" fillId="0" borderId="1" xfId="24" applyFont="1" applyBorder="1" applyAlignment="1">
      <alignment horizontal="center" vertical="center" wrapText="1"/>
    </xf>
    <xf numFmtId="0" fontId="16" fillId="25" borderId="1" xfId="21" applyFont="1" applyFill="1" applyBorder="1" applyAlignment="1">
      <alignment horizontal="center" vertical="center" textRotation="90" wrapText="1"/>
    </xf>
    <xf numFmtId="14" fontId="17" fillId="5" borderId="1" xfId="0" applyNumberFormat="1" applyFont="1" applyFill="1" applyBorder="1" applyAlignment="1">
      <alignment horizontal="center" vertical="center"/>
    </xf>
    <xf numFmtId="10" fontId="16" fillId="5" borderId="2" xfId="0" applyNumberFormat="1" applyFont="1" applyFill="1" applyBorder="1" applyAlignment="1">
      <alignment horizontal="center" vertical="center"/>
    </xf>
    <xf numFmtId="10" fontId="16" fillId="5" borderId="7" xfId="0" applyNumberFormat="1" applyFont="1" applyFill="1" applyBorder="1" applyAlignment="1">
      <alignment horizontal="center" vertical="center"/>
    </xf>
    <xf numFmtId="10" fontId="16" fillId="5" borderId="12" xfId="0" applyNumberFormat="1" applyFont="1" applyFill="1" applyBorder="1" applyAlignment="1">
      <alignment horizontal="center" vertical="center"/>
    </xf>
    <xf numFmtId="14" fontId="17" fillId="5" borderId="1" xfId="0" applyNumberFormat="1" applyFont="1" applyFill="1" applyBorder="1" applyAlignment="1">
      <alignment horizontal="center" vertical="center" wrapText="1"/>
    </xf>
    <xf numFmtId="0" fontId="75" fillId="0" borderId="1" xfId="0" applyFont="1" applyFill="1" applyBorder="1" applyAlignment="1">
      <alignment horizontal="center" vertical="center"/>
    </xf>
    <xf numFmtId="0" fontId="17" fillId="5" borderId="1" xfId="0" applyFont="1" applyFill="1" applyBorder="1" applyAlignment="1">
      <alignment horizontal="center" vertical="center" wrapText="1"/>
    </xf>
    <xf numFmtId="166" fontId="19" fillId="0" borderId="1" xfId="0" applyNumberFormat="1" applyFont="1" applyFill="1" applyBorder="1" applyAlignment="1">
      <alignment horizontal="center" vertical="center" textRotation="90" wrapText="1"/>
    </xf>
    <xf numFmtId="166" fontId="17" fillId="5" borderId="1" xfId="0" applyNumberFormat="1" applyFont="1" applyFill="1" applyBorder="1" applyAlignment="1">
      <alignment horizontal="center" vertical="center"/>
    </xf>
    <xf numFmtId="0" fontId="17" fillId="0" borderId="1" xfId="0" applyFont="1" applyFill="1" applyBorder="1" applyAlignment="1">
      <alignment horizontal="center" vertical="justify" textRotation="90" wrapText="1"/>
    </xf>
    <xf numFmtId="3" fontId="17" fillId="5" borderId="1" xfId="0" applyNumberFormat="1" applyFont="1" applyFill="1" applyBorder="1" applyAlignment="1">
      <alignment horizontal="center" vertical="center" wrapText="1"/>
    </xf>
    <xf numFmtId="3" fontId="17" fillId="5" borderId="2" xfId="0" applyNumberFormat="1" applyFont="1" applyFill="1" applyBorder="1" applyAlignment="1">
      <alignment horizontal="center" vertical="center" wrapText="1"/>
    </xf>
    <xf numFmtId="3" fontId="17" fillId="5" borderId="12" xfId="0" applyNumberFormat="1" applyFont="1" applyFill="1" applyBorder="1" applyAlignment="1">
      <alignment horizontal="center" vertical="center" wrapText="1"/>
    </xf>
    <xf numFmtId="9" fontId="108" fillId="0" borderId="1" xfId="24" applyFont="1" applyFill="1" applyBorder="1" applyAlignment="1">
      <alignment horizontal="center" vertical="center"/>
    </xf>
    <xf numFmtId="9" fontId="63" fillId="9" borderId="1" xfId="24" applyFont="1" applyFill="1" applyBorder="1" applyAlignment="1">
      <alignment horizontal="center" vertical="center"/>
    </xf>
    <xf numFmtId="0" fontId="5" fillId="0" borderId="2" xfId="0" applyFont="1" applyFill="1" applyBorder="1" applyAlignment="1">
      <alignment horizontal="center" vertical="center"/>
    </xf>
    <xf numFmtId="0" fontId="5" fillId="0" borderId="12" xfId="0" applyFont="1" applyFill="1" applyBorder="1" applyAlignment="1">
      <alignment horizontal="center" vertical="center"/>
    </xf>
    <xf numFmtId="0" fontId="105" fillId="0" borderId="1" xfId="0" applyFont="1" applyFill="1" applyBorder="1" applyAlignment="1">
      <alignment horizontal="center" vertical="center" wrapText="1"/>
    </xf>
    <xf numFmtId="14" fontId="20" fillId="0" borderId="1" xfId="0" applyNumberFormat="1" applyFont="1" applyFill="1" applyBorder="1" applyAlignment="1">
      <alignment horizontal="center" vertical="center"/>
    </xf>
    <xf numFmtId="9" fontId="63" fillId="0" borderId="1" xfId="24" applyFont="1" applyFill="1" applyBorder="1" applyAlignment="1">
      <alignment horizontal="center" vertical="center"/>
    </xf>
    <xf numFmtId="0" fontId="13" fillId="0" borderId="8" xfId="0" applyFont="1" applyBorder="1" applyAlignment="1">
      <alignment horizontal="left" vertical="center" wrapText="1"/>
    </xf>
    <xf numFmtId="0" fontId="13" fillId="0" borderId="5" xfId="0" applyFont="1" applyBorder="1" applyAlignment="1">
      <alignment horizontal="left" vertical="center" wrapText="1"/>
    </xf>
    <xf numFmtId="0" fontId="13" fillId="0" borderId="20" xfId="0" applyFont="1" applyBorder="1" applyAlignment="1">
      <alignment horizontal="left" vertical="center" wrapText="1"/>
    </xf>
    <xf numFmtId="0" fontId="13" fillId="0" borderId="29" xfId="0" applyFont="1" applyBorder="1" applyAlignment="1">
      <alignment horizontal="left" vertical="center" wrapText="1"/>
    </xf>
    <xf numFmtId="0" fontId="5" fillId="0" borderId="7" xfId="0" applyFont="1" applyFill="1" applyBorder="1" applyAlignment="1">
      <alignment horizontal="center" vertical="center"/>
    </xf>
    <xf numFmtId="0" fontId="15" fillId="25" borderId="2" xfId="21" applyFont="1" applyFill="1" applyBorder="1" applyAlignment="1">
      <alignment horizontal="center" vertical="center" wrapText="1"/>
    </xf>
    <xf numFmtId="0" fontId="15" fillId="25" borderId="12" xfId="21" applyFont="1" applyFill="1" applyBorder="1" applyAlignment="1">
      <alignment horizontal="center" vertical="center" wrapText="1"/>
    </xf>
    <xf numFmtId="0" fontId="15" fillId="2" borderId="2" xfId="21" applyFont="1" applyFill="1" applyBorder="1" applyAlignment="1">
      <alignment horizontal="center" vertical="center" wrapText="1"/>
    </xf>
    <xf numFmtId="0" fontId="15" fillId="2" borderId="12" xfId="21" applyFont="1" applyFill="1" applyBorder="1" applyAlignment="1">
      <alignment horizontal="center" vertical="center" wrapText="1"/>
    </xf>
    <xf numFmtId="0" fontId="19" fillId="0" borderId="2" xfId="21" applyFont="1" applyFill="1" applyBorder="1" applyAlignment="1">
      <alignment horizontal="center" vertical="center" wrapText="1"/>
    </xf>
    <xf numFmtId="0" fontId="19" fillId="0" borderId="12" xfId="21" applyFont="1" applyFill="1" applyBorder="1" applyAlignment="1">
      <alignment horizontal="center" vertical="center" wrapText="1"/>
    </xf>
    <xf numFmtId="1" fontId="24" fillId="0" borderId="2" xfId="0" applyNumberFormat="1" applyFont="1" applyFill="1" applyBorder="1" applyAlignment="1">
      <alignment horizontal="center" vertical="center"/>
    </xf>
    <xf numFmtId="1" fontId="24" fillId="0" borderId="7" xfId="0" applyNumberFormat="1" applyFont="1" applyFill="1" applyBorder="1" applyAlignment="1">
      <alignment horizontal="center" vertical="center"/>
    </xf>
    <xf numFmtId="1" fontId="24" fillId="0" borderId="12" xfId="0" applyNumberFormat="1" applyFont="1" applyFill="1" applyBorder="1" applyAlignment="1">
      <alignment horizontal="center" vertical="center"/>
    </xf>
    <xf numFmtId="168" fontId="24" fillId="0" borderId="2" xfId="10" applyNumberFormat="1" applyFont="1" applyFill="1" applyBorder="1" applyAlignment="1">
      <alignment horizontal="center" vertical="center"/>
    </xf>
    <xf numFmtId="168" fontId="24" fillId="0" borderId="7" xfId="10" applyNumberFormat="1" applyFont="1" applyFill="1" applyBorder="1" applyAlignment="1">
      <alignment horizontal="center" vertical="center"/>
    </xf>
    <xf numFmtId="168" fontId="24" fillId="0" borderId="12" xfId="10" applyNumberFormat="1" applyFont="1" applyFill="1" applyBorder="1" applyAlignment="1">
      <alignment horizontal="center" vertical="center"/>
    </xf>
    <xf numFmtId="0" fontId="19" fillId="0" borderId="9" xfId="0" applyFont="1" applyFill="1" applyBorder="1" applyAlignment="1">
      <alignment horizontal="center" vertical="center"/>
    </xf>
    <xf numFmtId="0" fontId="19" fillId="0" borderId="6" xfId="0" applyFont="1" applyFill="1" applyBorder="1" applyAlignment="1">
      <alignment horizontal="center" vertical="center"/>
    </xf>
    <xf numFmtId="0" fontId="29" fillId="2" borderId="9" xfId="0" applyFont="1" applyFill="1" applyBorder="1" applyAlignment="1">
      <alignment horizontal="center"/>
    </xf>
    <xf numFmtId="0" fontId="29" fillId="2" borderId="6" xfId="0" applyFont="1" applyFill="1" applyBorder="1" applyAlignment="1">
      <alignment horizontal="center"/>
    </xf>
    <xf numFmtId="14" fontId="15" fillId="2" borderId="9" xfId="21" applyNumberFormat="1" applyFont="1" applyFill="1" applyBorder="1" applyAlignment="1">
      <alignment horizontal="center" vertical="center" wrapText="1"/>
    </xf>
    <xf numFmtId="14" fontId="15" fillId="2" borderId="6" xfId="21" applyNumberFormat="1" applyFont="1" applyFill="1" applyBorder="1" applyAlignment="1">
      <alignment horizontal="center" vertical="center" wrapText="1"/>
    </xf>
    <xf numFmtId="9" fontId="14" fillId="8" borderId="9" xfId="25" applyFont="1" applyFill="1" applyBorder="1" applyAlignment="1">
      <alignment horizontal="center" vertical="center" wrapText="1"/>
    </xf>
    <xf numFmtId="9" fontId="14" fillId="8" borderId="3" xfId="25" applyFont="1" applyFill="1" applyBorder="1" applyAlignment="1">
      <alignment horizontal="center" vertical="center" wrapText="1"/>
    </xf>
    <xf numFmtId="9" fontId="14" fillId="8" borderId="6" xfId="25" applyFont="1" applyFill="1" applyBorder="1" applyAlignment="1">
      <alignment horizontal="center" vertical="center" wrapText="1"/>
    </xf>
    <xf numFmtId="9" fontId="14" fillId="0" borderId="1" xfId="24" applyFont="1" applyFill="1" applyBorder="1" applyAlignment="1">
      <alignment horizontal="center" vertical="center" wrapText="1"/>
    </xf>
    <xf numFmtId="0" fontId="24" fillId="0" borderId="2" xfId="0" applyFont="1" applyFill="1" applyBorder="1" applyAlignment="1">
      <alignment horizontal="left" vertical="center" wrapText="1"/>
    </xf>
    <xf numFmtId="0" fontId="24" fillId="0" borderId="7" xfId="0" applyFont="1" applyFill="1" applyBorder="1" applyAlignment="1">
      <alignment horizontal="left" vertical="center" wrapText="1"/>
    </xf>
    <xf numFmtId="0" fontId="24" fillId="0" borderId="12" xfId="0" applyFont="1" applyFill="1" applyBorder="1" applyAlignment="1">
      <alignment horizontal="left" vertical="center" wrapText="1"/>
    </xf>
    <xf numFmtId="14" fontId="24" fillId="0" borderId="2" xfId="0" applyNumberFormat="1" applyFont="1" applyFill="1" applyBorder="1" applyAlignment="1">
      <alignment horizontal="center" vertical="center"/>
    </xf>
    <xf numFmtId="14" fontId="24" fillId="0" borderId="7" xfId="0" applyNumberFormat="1" applyFont="1" applyFill="1" applyBorder="1" applyAlignment="1">
      <alignment horizontal="center" vertical="center"/>
    </xf>
    <xf numFmtId="9" fontId="25" fillId="0" borderId="2" xfId="24" applyFont="1" applyFill="1" applyBorder="1" applyAlignment="1">
      <alignment horizontal="center" vertical="center" wrapText="1"/>
    </xf>
    <xf numFmtId="9" fontId="25" fillId="0" borderId="7" xfId="24" applyFont="1" applyFill="1" applyBorder="1" applyAlignment="1">
      <alignment horizontal="center" vertical="center" wrapText="1"/>
    </xf>
    <xf numFmtId="9" fontId="24" fillId="0" borderId="2" xfId="24" applyFont="1" applyFill="1" applyBorder="1" applyAlignment="1">
      <alignment horizontal="center" vertical="center" wrapText="1"/>
    </xf>
    <xf numFmtId="9" fontId="24" fillId="0" borderId="7" xfId="24" applyFont="1" applyFill="1" applyBorder="1" applyAlignment="1">
      <alignment horizontal="center" vertical="center" wrapText="1"/>
    </xf>
    <xf numFmtId="9" fontId="25" fillId="0" borderId="2" xfId="0" applyNumberFormat="1" applyFont="1" applyFill="1" applyBorder="1" applyAlignment="1">
      <alignment horizontal="center" vertical="center"/>
    </xf>
    <xf numFmtId="0" fontId="25" fillId="0" borderId="7" xfId="0" applyFont="1" applyFill="1" applyBorder="1" applyAlignment="1">
      <alignment horizontal="center" vertical="center"/>
    </xf>
    <xf numFmtId="0" fontId="25" fillId="0" borderId="12" xfId="0" applyFont="1" applyFill="1" applyBorder="1" applyAlignment="1">
      <alignment horizontal="center" vertical="center"/>
    </xf>
    <xf numFmtId="9" fontId="24" fillId="9" borderId="2" xfId="0" applyNumberFormat="1" applyFont="1" applyFill="1" applyBorder="1" applyAlignment="1">
      <alignment horizontal="center" vertical="center"/>
    </xf>
    <xf numFmtId="0" fontId="24" fillId="9" borderId="7" xfId="0" applyFont="1" applyFill="1" applyBorder="1" applyAlignment="1">
      <alignment horizontal="center" vertical="center"/>
    </xf>
    <xf numFmtId="0" fontId="24" fillId="9" borderId="12" xfId="0" applyFont="1" applyFill="1" applyBorder="1" applyAlignment="1">
      <alignment horizontal="center" vertical="center"/>
    </xf>
    <xf numFmtId="9" fontId="24" fillId="5" borderId="2" xfId="24" applyFont="1" applyFill="1" applyBorder="1" applyAlignment="1">
      <alignment horizontal="center" vertical="center" wrapText="1"/>
    </xf>
    <xf numFmtId="9" fontId="24" fillId="5" borderId="7" xfId="24" applyFont="1" applyFill="1" applyBorder="1" applyAlignment="1">
      <alignment horizontal="center" vertical="center" wrapText="1"/>
    </xf>
    <xf numFmtId="3" fontId="24" fillId="0" borderId="2" xfId="0" applyNumberFormat="1" applyFont="1" applyFill="1" applyBorder="1" applyAlignment="1">
      <alignment horizontal="right" vertical="center"/>
    </xf>
    <xf numFmtId="3" fontId="24" fillId="0" borderId="12" xfId="0" applyNumberFormat="1" applyFont="1" applyFill="1" applyBorder="1" applyAlignment="1">
      <alignment horizontal="right" vertical="center"/>
    </xf>
    <xf numFmtId="9" fontId="25" fillId="0" borderId="7" xfId="0" applyNumberFormat="1" applyFont="1" applyFill="1" applyBorder="1" applyAlignment="1">
      <alignment horizontal="center" vertical="center"/>
    </xf>
    <xf numFmtId="9" fontId="25" fillId="0" borderId="12" xfId="0" applyNumberFormat="1" applyFont="1" applyFill="1" applyBorder="1" applyAlignment="1">
      <alignment horizontal="center" vertical="center"/>
    </xf>
    <xf numFmtId="10" fontId="24" fillId="9" borderId="2" xfId="0" applyNumberFormat="1" applyFont="1" applyFill="1" applyBorder="1" applyAlignment="1">
      <alignment horizontal="center" vertical="center"/>
    </xf>
    <xf numFmtId="9" fontId="25" fillId="0" borderId="12" xfId="24" applyFont="1" applyFill="1" applyBorder="1" applyAlignment="1">
      <alignment horizontal="center" vertical="center" wrapText="1"/>
    </xf>
    <xf numFmtId="9" fontId="24" fillId="5" borderId="12" xfId="24" applyFont="1" applyFill="1" applyBorder="1" applyAlignment="1">
      <alignment horizontal="center" vertical="center" wrapText="1"/>
    </xf>
    <xf numFmtId="9" fontId="24" fillId="0" borderId="12" xfId="24" applyFont="1" applyFill="1" applyBorder="1" applyAlignment="1">
      <alignment horizontal="center" vertical="center" wrapText="1"/>
    </xf>
    <xf numFmtId="14" fontId="24" fillId="0" borderId="12" xfId="0" applyNumberFormat="1" applyFont="1" applyFill="1" applyBorder="1" applyAlignment="1">
      <alignment horizontal="center" vertical="center"/>
    </xf>
    <xf numFmtId="168" fontId="5" fillId="0" borderId="2" xfId="10" applyNumberFormat="1" applyFont="1" applyFill="1" applyBorder="1" applyAlignment="1">
      <alignment horizontal="center" vertical="center"/>
    </xf>
    <xf numFmtId="168" fontId="5" fillId="0" borderId="7" xfId="10" applyNumberFormat="1" applyFont="1" applyFill="1" applyBorder="1" applyAlignment="1">
      <alignment horizontal="center" vertical="center"/>
    </xf>
    <xf numFmtId="168" fontId="5" fillId="0" borderId="12" xfId="10" applyNumberFormat="1" applyFont="1" applyFill="1" applyBorder="1" applyAlignment="1">
      <alignment horizontal="center" vertical="center"/>
    </xf>
    <xf numFmtId="9" fontId="61" fillId="0" borderId="2" xfId="0" applyNumberFormat="1" applyFont="1" applyFill="1" applyBorder="1" applyAlignment="1">
      <alignment horizontal="center" vertical="center"/>
    </xf>
    <xf numFmtId="0" fontId="61" fillId="0" borderId="12" xfId="0" applyFont="1" applyFill="1" applyBorder="1" applyAlignment="1">
      <alignment horizontal="center" vertical="center"/>
    </xf>
    <xf numFmtId="37" fontId="5" fillId="0" borderId="1" xfId="16" applyNumberFormat="1" applyFont="1" applyFill="1" applyBorder="1" applyAlignment="1">
      <alignment horizontal="center" vertical="center"/>
    </xf>
    <xf numFmtId="9" fontId="62" fillId="0" borderId="1" xfId="24" applyFont="1" applyFill="1" applyBorder="1" applyAlignment="1">
      <alignment horizontal="center" vertical="center" wrapText="1"/>
    </xf>
    <xf numFmtId="9" fontId="5" fillId="5" borderId="1" xfId="24" applyFont="1" applyFill="1" applyBorder="1" applyAlignment="1">
      <alignment horizontal="center" vertical="center" wrapText="1"/>
    </xf>
    <xf numFmtId="9" fontId="5" fillId="0" borderId="1" xfId="24" applyFont="1" applyFill="1" applyBorder="1" applyAlignment="1">
      <alignment horizontal="center" vertical="center" wrapText="1"/>
    </xf>
    <xf numFmtId="9" fontId="62" fillId="0" borderId="2" xfId="0" applyNumberFormat="1" applyFont="1" applyFill="1" applyBorder="1" applyAlignment="1">
      <alignment horizontal="center" vertical="center" wrapText="1"/>
    </xf>
    <xf numFmtId="9" fontId="62" fillId="0" borderId="7" xfId="0" applyNumberFormat="1" applyFont="1" applyFill="1" applyBorder="1" applyAlignment="1">
      <alignment horizontal="center" vertical="center" wrapText="1"/>
    </xf>
    <xf numFmtId="9" fontId="62" fillId="0" borderId="12" xfId="0" applyNumberFormat="1" applyFont="1" applyFill="1" applyBorder="1" applyAlignment="1">
      <alignment horizontal="center" vertical="center" wrapText="1"/>
    </xf>
    <xf numFmtId="9" fontId="5" fillId="9" borderId="2" xfId="0" applyNumberFormat="1" applyFont="1" applyFill="1" applyBorder="1" applyAlignment="1">
      <alignment horizontal="center" vertical="center" wrapText="1"/>
    </xf>
    <xf numFmtId="0" fontId="5" fillId="9" borderId="7" xfId="0" applyFont="1" applyFill="1" applyBorder="1" applyAlignment="1">
      <alignment horizontal="center" vertical="center" wrapText="1"/>
    </xf>
    <xf numFmtId="0" fontId="5" fillId="9" borderId="12" xfId="0" applyFont="1" applyFill="1" applyBorder="1" applyAlignment="1">
      <alignment horizontal="center" vertical="center" wrapText="1"/>
    </xf>
    <xf numFmtId="14" fontId="13" fillId="0" borderId="1" xfId="0" applyNumberFormat="1" applyFont="1" applyFill="1" applyBorder="1" applyAlignment="1">
      <alignment horizontal="center" vertical="center" wrapText="1"/>
    </xf>
    <xf numFmtId="0" fontId="13" fillId="0" borderId="1" xfId="0" applyFont="1" applyFill="1" applyBorder="1" applyAlignment="1">
      <alignment horizontal="left" vertical="center" wrapText="1"/>
    </xf>
    <xf numFmtId="37" fontId="13" fillId="0" borderId="1" xfId="16" applyNumberFormat="1"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37" fontId="13" fillId="0" borderId="1" xfId="16" applyNumberFormat="1" applyFont="1" applyFill="1" applyBorder="1" applyAlignment="1">
      <alignment horizontal="center" vertical="center"/>
    </xf>
    <xf numFmtId="168" fontId="5" fillId="0" borderId="1" xfId="10" applyNumberFormat="1" applyFont="1" applyFill="1" applyBorder="1" applyAlignment="1">
      <alignment horizontal="center" vertical="center"/>
    </xf>
    <xf numFmtId="0" fontId="5" fillId="0" borderId="1" xfId="0" applyFont="1" applyFill="1" applyBorder="1" applyAlignment="1">
      <alignment horizontal="left" vertical="center" wrapText="1"/>
    </xf>
    <xf numFmtId="14" fontId="5" fillId="0" borderId="2" xfId="0" applyNumberFormat="1" applyFont="1" applyFill="1" applyBorder="1" applyAlignment="1">
      <alignment horizontal="center" vertical="center" wrapText="1"/>
    </xf>
    <xf numFmtId="14" fontId="5" fillId="0" borderId="7" xfId="0" applyNumberFormat="1" applyFont="1" applyFill="1" applyBorder="1" applyAlignment="1">
      <alignment horizontal="center" vertical="center" wrapText="1"/>
    </xf>
    <xf numFmtId="14" fontId="5" fillId="0" borderId="12" xfId="0" applyNumberFormat="1" applyFont="1" applyFill="1" applyBorder="1" applyAlignment="1">
      <alignment horizontal="center" vertical="center" wrapText="1"/>
    </xf>
    <xf numFmtId="14" fontId="5" fillId="0" borderId="1" xfId="0" applyNumberFormat="1" applyFont="1" applyFill="1" applyBorder="1" applyAlignment="1">
      <alignment horizontal="left" vertical="center" wrapText="1"/>
    </xf>
    <xf numFmtId="43" fontId="5" fillId="0" borderId="1" xfId="10" applyFont="1" applyFill="1" applyBorder="1" applyAlignment="1">
      <alignment horizontal="center" vertical="center" wrapText="1"/>
    </xf>
    <xf numFmtId="9" fontId="5" fillId="0" borderId="2" xfId="0" applyNumberFormat="1" applyFont="1" applyFill="1" applyBorder="1" applyAlignment="1">
      <alignment horizontal="center" vertical="center" wrapText="1"/>
    </xf>
    <xf numFmtId="0" fontId="98" fillId="0" borderId="12" xfId="0" applyFont="1" applyFill="1" applyBorder="1" applyAlignment="1">
      <alignment horizontal="center" vertical="center" wrapText="1"/>
    </xf>
    <xf numFmtId="14" fontId="62" fillId="0" borderId="7" xfId="0" applyNumberFormat="1" applyFont="1" applyFill="1" applyBorder="1" applyAlignment="1">
      <alignment horizontal="center" vertical="center" wrapText="1"/>
    </xf>
    <xf numFmtId="14" fontId="62" fillId="0" borderId="12" xfId="0" applyNumberFormat="1" applyFont="1" applyFill="1" applyBorder="1" applyAlignment="1">
      <alignment horizontal="center" vertical="center" wrapText="1"/>
    </xf>
    <xf numFmtId="14" fontId="5" fillId="9" borderId="7" xfId="0" applyNumberFormat="1" applyFont="1" applyFill="1" applyBorder="1" applyAlignment="1">
      <alignment horizontal="center" vertical="center" wrapText="1"/>
    </xf>
    <xf numFmtId="14" fontId="5" fillId="9" borderId="12" xfId="0" applyNumberFormat="1" applyFont="1" applyFill="1" applyBorder="1" applyAlignment="1">
      <alignment horizontal="center" vertical="center" wrapText="1"/>
    </xf>
    <xf numFmtId="9" fontId="62" fillId="0" borderId="2" xfId="0" applyNumberFormat="1" applyFont="1" applyFill="1" applyBorder="1" applyAlignment="1">
      <alignment horizontal="center" vertical="center"/>
    </xf>
    <xf numFmtId="0" fontId="62" fillId="0" borderId="7" xfId="0" applyFont="1" applyFill="1" applyBorder="1" applyAlignment="1">
      <alignment horizontal="center" vertical="center"/>
    </xf>
    <xf numFmtId="0" fontId="62" fillId="0" borderId="12" xfId="0" applyFont="1" applyFill="1" applyBorder="1" applyAlignment="1">
      <alignment horizontal="center" vertical="center"/>
    </xf>
    <xf numFmtId="9" fontId="5" fillId="9" borderId="2" xfId="0" applyNumberFormat="1" applyFont="1" applyFill="1" applyBorder="1" applyAlignment="1">
      <alignment horizontal="center" vertical="center"/>
    </xf>
    <xf numFmtId="0" fontId="5" fillId="9" borderId="7" xfId="0" applyFont="1" applyFill="1" applyBorder="1" applyAlignment="1">
      <alignment horizontal="center" vertical="center"/>
    </xf>
    <xf numFmtId="0" fontId="5" fillId="9" borderId="12" xfId="0" applyFont="1" applyFill="1" applyBorder="1" applyAlignment="1">
      <alignment horizontal="center" vertical="center"/>
    </xf>
    <xf numFmtId="14" fontId="5" fillId="0" borderId="2" xfId="0" applyNumberFormat="1" applyFont="1" applyFill="1" applyBorder="1" applyAlignment="1">
      <alignment horizontal="center" vertical="center"/>
    </xf>
    <xf numFmtId="0" fontId="62" fillId="0" borderId="7" xfId="0" applyFont="1" applyFill="1" applyBorder="1" applyAlignment="1">
      <alignment horizontal="center" vertical="center" wrapText="1"/>
    </xf>
    <xf numFmtId="0" fontId="62" fillId="0" borderId="12" xfId="0" applyFont="1" applyFill="1" applyBorder="1" applyAlignment="1">
      <alignment horizontal="center" vertical="center" wrapText="1"/>
    </xf>
    <xf numFmtId="9" fontId="62" fillId="0" borderId="2" xfId="24" applyFont="1" applyFill="1" applyBorder="1" applyAlignment="1">
      <alignment horizontal="center" vertical="center" wrapText="1"/>
    </xf>
    <xf numFmtId="9" fontId="62" fillId="0" borderId="7" xfId="24" applyFont="1" applyFill="1" applyBorder="1" applyAlignment="1">
      <alignment horizontal="center" vertical="center" wrapText="1"/>
    </xf>
    <xf numFmtId="9" fontId="62" fillId="0" borderId="12" xfId="24" applyFont="1" applyFill="1" applyBorder="1" applyAlignment="1">
      <alignment horizontal="center" vertical="center" wrapText="1"/>
    </xf>
    <xf numFmtId="9" fontId="5" fillId="5" borderId="2" xfId="24" applyFont="1" applyFill="1" applyBorder="1" applyAlignment="1">
      <alignment horizontal="center" vertical="center" wrapText="1"/>
    </xf>
    <xf numFmtId="9" fontId="5" fillId="5" borderId="7" xfId="24" applyFont="1" applyFill="1" applyBorder="1" applyAlignment="1">
      <alignment horizontal="center" vertical="center" wrapText="1"/>
    </xf>
    <xf numFmtId="9" fontId="5" fillId="5" borderId="12" xfId="24" applyFont="1" applyFill="1" applyBorder="1" applyAlignment="1">
      <alignment horizontal="center" vertical="center" wrapText="1"/>
    </xf>
    <xf numFmtId="9" fontId="5" fillId="0" borderId="2" xfId="24" applyFont="1" applyFill="1" applyBorder="1" applyAlignment="1">
      <alignment horizontal="center" vertical="center" wrapText="1"/>
    </xf>
    <xf numFmtId="9" fontId="5" fillId="0" borderId="7" xfId="24" applyFont="1" applyFill="1" applyBorder="1" applyAlignment="1">
      <alignment horizontal="center" vertical="center" wrapText="1"/>
    </xf>
    <xf numFmtId="9" fontId="5" fillId="0" borderId="12" xfId="24"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5" fillId="0" borderId="1" xfId="0" applyFont="1" applyFill="1" applyBorder="1" applyAlignment="1">
      <alignment horizontal="center"/>
    </xf>
    <xf numFmtId="0" fontId="63" fillId="0" borderId="2" xfId="0" applyFont="1" applyFill="1" applyBorder="1" applyAlignment="1">
      <alignment horizontal="center" vertical="center" wrapText="1"/>
    </xf>
    <xf numFmtId="0" fontId="63" fillId="0" borderId="7" xfId="0" applyFont="1" applyFill="1" applyBorder="1" applyAlignment="1">
      <alignment horizontal="center" vertical="center" wrapText="1"/>
    </xf>
    <xf numFmtId="0" fontId="63" fillId="0" borderId="12" xfId="0" applyFont="1" applyFill="1" applyBorder="1" applyAlignment="1">
      <alignment horizontal="center" vertical="center" wrapText="1"/>
    </xf>
    <xf numFmtId="3" fontId="5" fillId="0" borderId="1" xfId="0" applyNumberFormat="1" applyFont="1" applyFill="1" applyBorder="1" applyAlignment="1">
      <alignment horizontal="center" vertical="center" wrapText="1"/>
    </xf>
    <xf numFmtId="0" fontId="5" fillId="0" borderId="11" xfId="0" applyFont="1" applyFill="1" applyBorder="1" applyAlignment="1">
      <alignment horizontal="center" vertical="center" wrapText="1"/>
    </xf>
    <xf numFmtId="9" fontId="5" fillId="9" borderId="2" xfId="24" applyFont="1" applyFill="1" applyBorder="1" applyAlignment="1">
      <alignment horizontal="center" vertical="center" wrapText="1"/>
    </xf>
    <xf numFmtId="9" fontId="5" fillId="9" borderId="7" xfId="24" applyFont="1" applyFill="1" applyBorder="1" applyAlignment="1">
      <alignment horizontal="center" vertical="center" wrapText="1"/>
    </xf>
    <xf numFmtId="9" fontId="5" fillId="9" borderId="12" xfId="24" applyFont="1" applyFill="1" applyBorder="1" applyAlignment="1">
      <alignment horizontal="center" vertical="center" wrapText="1"/>
    </xf>
    <xf numFmtId="9" fontId="105" fillId="5" borderId="1" xfId="24" applyFont="1" applyFill="1" applyBorder="1" applyAlignment="1">
      <alignment horizontal="center" vertical="center"/>
    </xf>
    <xf numFmtId="9" fontId="105" fillId="0" borderId="1" xfId="24" applyFont="1" applyFill="1" applyBorder="1" applyAlignment="1">
      <alignment horizontal="center" vertical="center"/>
    </xf>
    <xf numFmtId="9" fontId="5" fillId="0" borderId="1" xfId="24" applyFont="1" applyFill="1" applyBorder="1" applyAlignment="1">
      <alignment horizontal="center" vertical="center"/>
    </xf>
    <xf numFmtId="9" fontId="62" fillId="0" borderId="1" xfId="24" applyFont="1" applyFill="1" applyBorder="1" applyAlignment="1">
      <alignment horizontal="center" vertical="center"/>
    </xf>
    <xf numFmtId="9" fontId="5" fillId="9" borderId="7" xfId="0" applyNumberFormat="1" applyFont="1" applyFill="1" applyBorder="1" applyAlignment="1">
      <alignment horizontal="center" vertical="center"/>
    </xf>
    <xf numFmtId="9" fontId="5" fillId="9" borderId="12" xfId="0" applyNumberFormat="1" applyFont="1" applyFill="1" applyBorder="1" applyAlignment="1">
      <alignment horizontal="center" vertical="center"/>
    </xf>
    <xf numFmtId="0" fontId="20" fillId="0" borderId="1" xfId="0" applyFont="1" applyFill="1" applyBorder="1" applyAlignment="1">
      <alignment horizontal="center" vertical="center"/>
    </xf>
    <xf numFmtId="0" fontId="20" fillId="0" borderId="1" xfId="0" applyFont="1" applyFill="1" applyBorder="1" applyAlignment="1">
      <alignment horizontal="left" vertical="center" wrapText="1"/>
    </xf>
    <xf numFmtId="0" fontId="20" fillId="0" borderId="1" xfId="0" applyFont="1" applyFill="1" applyBorder="1" applyAlignment="1">
      <alignment horizontal="center" vertical="center" wrapText="1"/>
    </xf>
    <xf numFmtId="168" fontId="20" fillId="0" borderId="1" xfId="10" applyNumberFormat="1" applyFont="1" applyFill="1" applyBorder="1" applyAlignment="1">
      <alignment horizontal="center" vertical="center"/>
    </xf>
    <xf numFmtId="9" fontId="62" fillId="0" borderId="7" xfId="0" applyNumberFormat="1" applyFont="1" applyFill="1" applyBorder="1" applyAlignment="1">
      <alignment horizontal="center" vertical="center"/>
    </xf>
    <xf numFmtId="9" fontId="62" fillId="0" borderId="12" xfId="0" applyNumberFormat="1" applyFont="1" applyFill="1" applyBorder="1" applyAlignment="1">
      <alignment horizontal="center" vertical="center"/>
    </xf>
    <xf numFmtId="9" fontId="19" fillId="9" borderId="2" xfId="0" applyNumberFormat="1" applyFont="1" applyFill="1" applyBorder="1" applyAlignment="1">
      <alignment horizontal="center" vertical="center"/>
    </xf>
    <xf numFmtId="0" fontId="19" fillId="9" borderId="7" xfId="0" applyFont="1" applyFill="1" applyBorder="1" applyAlignment="1">
      <alignment horizontal="center" vertical="center"/>
    </xf>
    <xf numFmtId="0" fontId="19" fillId="9" borderId="12" xfId="0" applyFont="1" applyFill="1" applyBorder="1" applyAlignment="1">
      <alignment horizontal="center" vertical="center"/>
    </xf>
    <xf numFmtId="0" fontId="5" fillId="0" borderId="2"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12" xfId="0" applyFont="1" applyFill="1" applyBorder="1" applyAlignment="1">
      <alignment horizontal="left" vertical="center" wrapText="1"/>
    </xf>
    <xf numFmtId="0" fontId="5" fillId="0" borderId="12" xfId="0" applyFont="1" applyFill="1" applyBorder="1" applyAlignment="1">
      <alignment horizontal="left" vertical="center"/>
    </xf>
    <xf numFmtId="6" fontId="5" fillId="0" borderId="2" xfId="0" applyNumberFormat="1" applyFont="1" applyFill="1" applyBorder="1" applyAlignment="1">
      <alignment horizontal="center" vertical="center" wrapText="1"/>
    </xf>
    <xf numFmtId="6" fontId="5" fillId="0" borderId="12" xfId="0" applyNumberFormat="1" applyFont="1" applyFill="1" applyBorder="1" applyAlignment="1">
      <alignment horizontal="center" vertical="center" wrapText="1"/>
    </xf>
    <xf numFmtId="0" fontId="109" fillId="0" borderId="8" xfId="0" applyFont="1" applyFill="1" applyBorder="1" applyAlignment="1">
      <alignment horizontal="left" vertical="center" wrapText="1"/>
    </xf>
    <xf numFmtId="0" fontId="109" fillId="0" borderId="5" xfId="0" applyFont="1" applyFill="1" applyBorder="1" applyAlignment="1">
      <alignment horizontal="left" vertical="center" wrapText="1"/>
    </xf>
    <xf numFmtId="0" fontId="109" fillId="0" borderId="20" xfId="0" applyFont="1" applyFill="1" applyBorder="1" applyAlignment="1">
      <alignment horizontal="left" vertical="center" wrapText="1"/>
    </xf>
    <xf numFmtId="0" fontId="109" fillId="0" borderId="29" xfId="0" applyFont="1" applyFill="1" applyBorder="1" applyAlignment="1">
      <alignment horizontal="left" vertical="center" wrapText="1"/>
    </xf>
    <xf numFmtId="0" fontId="14" fillId="0" borderId="6" xfId="21" applyFont="1" applyFill="1" applyBorder="1" applyAlignment="1">
      <alignment horizontal="center" vertical="center" wrapText="1"/>
    </xf>
    <xf numFmtId="0" fontId="13" fillId="0" borderId="9" xfId="21" applyFont="1" applyFill="1" applyBorder="1" applyAlignment="1">
      <alignment horizontal="center" vertical="center" wrapText="1"/>
    </xf>
    <xf numFmtId="0" fontId="13" fillId="0" borderId="6" xfId="21" applyFont="1" applyFill="1" applyBorder="1" applyAlignment="1">
      <alignment horizontal="center" vertical="center" wrapText="1"/>
    </xf>
    <xf numFmtId="9" fontId="13" fillId="0" borderId="9" xfId="24" applyFont="1" applyFill="1" applyBorder="1" applyAlignment="1">
      <alignment horizontal="center" vertical="center" wrapText="1"/>
    </xf>
    <xf numFmtId="9" fontId="13" fillId="0" borderId="3" xfId="24" applyFont="1" applyFill="1" applyBorder="1" applyAlignment="1">
      <alignment horizontal="center" vertical="center" wrapText="1"/>
    </xf>
    <xf numFmtId="9" fontId="13" fillId="0" borderId="6" xfId="24" applyFont="1" applyFill="1" applyBorder="1" applyAlignment="1">
      <alignment horizontal="center" vertical="center" wrapText="1"/>
    </xf>
    <xf numFmtId="169" fontId="14" fillId="26" borderId="1" xfId="12" applyNumberFormat="1" applyFont="1" applyFill="1" applyBorder="1" applyAlignment="1">
      <alignment horizontal="center" vertical="center" wrapText="1"/>
    </xf>
    <xf numFmtId="14" fontId="14" fillId="15" borderId="1" xfId="21" applyNumberFormat="1" applyFont="1" applyFill="1" applyBorder="1" applyAlignment="1">
      <alignment horizontal="center" vertical="center" wrapText="1"/>
    </xf>
    <xf numFmtId="9" fontId="14" fillId="16" borderId="1" xfId="24" applyFont="1" applyFill="1" applyBorder="1" applyAlignment="1">
      <alignment horizontal="center" vertical="center" wrapText="1"/>
    </xf>
    <xf numFmtId="9" fontId="14" fillId="14" borderId="9" xfId="24" applyFont="1" applyFill="1" applyBorder="1" applyAlignment="1">
      <alignment horizontal="center" vertical="center" wrapText="1"/>
    </xf>
    <xf numFmtId="9" fontId="14" fillId="14" borderId="3" xfId="24" applyFont="1" applyFill="1" applyBorder="1" applyAlignment="1">
      <alignment horizontal="center" vertical="center" wrapText="1"/>
    </xf>
    <xf numFmtId="9" fontId="14" fillId="14" borderId="6" xfId="24" applyFont="1" applyFill="1" applyBorder="1" applyAlignment="1">
      <alignment horizontal="center" vertical="center" wrapText="1"/>
    </xf>
    <xf numFmtId="0" fontId="14" fillId="28" borderId="1" xfId="21" applyFont="1" applyFill="1" applyBorder="1" applyAlignment="1">
      <alignment horizontal="center" vertical="center" wrapText="1"/>
    </xf>
    <xf numFmtId="0" fontId="14" fillId="15" borderId="1" xfId="21" applyFont="1" applyFill="1" applyBorder="1" applyAlignment="1">
      <alignment horizontal="center" vertical="center" wrapText="1"/>
    </xf>
    <xf numFmtId="0" fontId="24" fillId="20" borderId="2" xfId="0" applyFont="1" applyFill="1" applyBorder="1" applyAlignment="1">
      <alignment horizontal="center" vertical="center" wrapText="1"/>
    </xf>
    <xf numFmtId="0" fontId="24" fillId="20" borderId="7" xfId="0" applyFont="1" applyFill="1" applyBorder="1" applyAlignment="1">
      <alignment horizontal="center" vertical="center" wrapText="1"/>
    </xf>
    <xf numFmtId="0" fontId="24" fillId="20" borderId="12" xfId="0" applyFont="1" applyFill="1" applyBorder="1" applyAlignment="1">
      <alignment horizontal="center" vertical="center" wrapText="1"/>
    </xf>
    <xf numFmtId="1" fontId="24" fillId="20" borderId="2" xfId="0" applyNumberFormat="1" applyFont="1" applyFill="1" applyBorder="1" applyAlignment="1">
      <alignment horizontal="center" vertical="center" wrapText="1"/>
    </xf>
    <xf numFmtId="1" fontId="24" fillId="20" borderId="7" xfId="0" applyNumberFormat="1" applyFont="1" applyFill="1" applyBorder="1" applyAlignment="1">
      <alignment horizontal="center" vertical="center" wrapText="1"/>
    </xf>
    <xf numFmtId="1" fontId="24" fillId="20" borderId="12" xfId="0" applyNumberFormat="1" applyFont="1" applyFill="1" applyBorder="1" applyAlignment="1">
      <alignment horizontal="center" vertical="center" wrapText="1"/>
    </xf>
    <xf numFmtId="44" fontId="24" fillId="20" borderId="2" xfId="16" applyFont="1" applyFill="1" applyBorder="1" applyAlignment="1">
      <alignment horizontal="center" vertical="center"/>
    </xf>
    <xf numFmtId="44" fontId="24" fillId="20" borderId="7" xfId="16" applyFont="1" applyFill="1" applyBorder="1" applyAlignment="1">
      <alignment horizontal="center" vertical="center"/>
    </xf>
    <xf numFmtId="44" fontId="24" fillId="20" borderId="12" xfId="16" applyFont="1" applyFill="1" applyBorder="1" applyAlignment="1">
      <alignment horizontal="center" vertical="center"/>
    </xf>
    <xf numFmtId="0" fontId="24" fillId="20" borderId="1" xfId="0" applyFont="1" applyFill="1" applyBorder="1" applyAlignment="1">
      <alignment horizontal="center" vertical="center"/>
    </xf>
    <xf numFmtId="0" fontId="24" fillId="20" borderId="1" xfId="0" applyFont="1" applyFill="1" applyBorder="1" applyAlignment="1">
      <alignment horizontal="center" vertical="center" wrapText="1"/>
    </xf>
    <xf numFmtId="0" fontId="14" fillId="18" borderId="1" xfId="21" applyFont="1" applyFill="1" applyBorder="1" applyAlignment="1">
      <alignment horizontal="center" vertical="center" wrapText="1"/>
    </xf>
    <xf numFmtId="0" fontId="14" fillId="19" borderId="1" xfId="0" applyFont="1" applyFill="1" applyBorder="1" applyAlignment="1">
      <alignment horizontal="center" vertical="center"/>
    </xf>
    <xf numFmtId="9" fontId="24" fillId="20" borderId="1" xfId="0" applyNumberFormat="1" applyFont="1" applyFill="1" applyBorder="1" applyAlignment="1">
      <alignment horizontal="center" vertical="center" wrapText="1"/>
    </xf>
    <xf numFmtId="0" fontId="14" fillId="19" borderId="1" xfId="21" applyFont="1" applyFill="1" applyBorder="1" applyAlignment="1">
      <alignment horizontal="center" vertical="center" wrapText="1"/>
    </xf>
    <xf numFmtId="0" fontId="14" fillId="27" borderId="1" xfId="21" applyFont="1" applyFill="1" applyBorder="1" applyAlignment="1">
      <alignment horizontal="center" vertical="center" wrapText="1"/>
    </xf>
    <xf numFmtId="0" fontId="14" fillId="15" borderId="1" xfId="0" applyFont="1" applyFill="1" applyBorder="1" applyAlignment="1">
      <alignment horizontal="center" vertical="center"/>
    </xf>
    <xf numFmtId="0" fontId="24" fillId="5" borderId="1" xfId="0" applyFont="1" applyFill="1" applyBorder="1" applyAlignment="1">
      <alignment horizontal="center" vertical="center" wrapText="1"/>
    </xf>
    <xf numFmtId="14" fontId="24" fillId="20" borderId="1" xfId="0" applyNumberFormat="1" applyFont="1" applyFill="1" applyBorder="1" applyAlignment="1">
      <alignment horizontal="center" vertical="center"/>
    </xf>
    <xf numFmtId="14" fontId="24" fillId="5" borderId="1" xfId="0" applyNumberFormat="1" applyFont="1" applyFill="1" applyBorder="1" applyAlignment="1">
      <alignment horizontal="center" vertical="center"/>
    </xf>
    <xf numFmtId="10" fontId="24" fillId="20" borderId="1" xfId="0" applyNumberFormat="1" applyFont="1" applyFill="1" applyBorder="1" applyAlignment="1">
      <alignment horizontal="center" vertical="center" wrapText="1"/>
    </xf>
    <xf numFmtId="10" fontId="24" fillId="5" borderId="1" xfId="0" applyNumberFormat="1" applyFont="1" applyFill="1" applyBorder="1" applyAlignment="1">
      <alignment horizontal="center" vertical="center" wrapText="1"/>
    </xf>
    <xf numFmtId="1" fontId="24" fillId="20" borderId="2" xfId="0" applyNumberFormat="1" applyFont="1" applyFill="1" applyBorder="1" applyAlignment="1">
      <alignment horizontal="center" vertical="center"/>
    </xf>
    <xf numFmtId="1" fontId="24" fillId="20" borderId="12" xfId="0" applyNumberFormat="1" applyFont="1" applyFill="1" applyBorder="1" applyAlignment="1">
      <alignment horizontal="center" vertical="center"/>
    </xf>
    <xf numFmtId="169" fontId="24" fillId="20" borderId="2" xfId="16" applyNumberFormat="1" applyFont="1" applyFill="1" applyBorder="1" applyAlignment="1">
      <alignment horizontal="center" vertical="center"/>
    </xf>
    <xf numFmtId="169" fontId="24" fillId="20" borderId="12" xfId="16" applyNumberFormat="1" applyFont="1" applyFill="1" applyBorder="1" applyAlignment="1">
      <alignment horizontal="center" vertical="center"/>
    </xf>
    <xf numFmtId="0" fontId="24" fillId="20" borderId="2" xfId="0" applyFont="1" applyFill="1" applyBorder="1" applyAlignment="1">
      <alignment horizontal="center" vertical="center"/>
    </xf>
    <xf numFmtId="0" fontId="24" fillId="20" borderId="12" xfId="0" applyFont="1" applyFill="1" applyBorder="1" applyAlignment="1">
      <alignment horizontal="center" vertical="center"/>
    </xf>
    <xf numFmtId="14" fontId="24" fillId="20" borderId="2" xfId="0" applyNumberFormat="1" applyFont="1" applyFill="1" applyBorder="1" applyAlignment="1">
      <alignment horizontal="center" vertical="center"/>
    </xf>
    <xf numFmtId="14" fontId="24" fillId="20" borderId="12" xfId="0" applyNumberFormat="1" applyFont="1" applyFill="1" applyBorder="1" applyAlignment="1">
      <alignment horizontal="center" vertical="center"/>
    </xf>
    <xf numFmtId="0" fontId="24" fillId="5" borderId="8" xfId="0" applyFont="1" applyFill="1" applyBorder="1" applyAlignment="1">
      <alignment horizontal="center"/>
    </xf>
    <xf numFmtId="0" fontId="24" fillId="5" borderId="4" xfId="0" applyFont="1" applyFill="1" applyBorder="1" applyAlignment="1">
      <alignment horizontal="center"/>
    </xf>
    <xf numFmtId="0" fontId="24" fillId="5" borderId="5" xfId="0" applyFont="1" applyFill="1" applyBorder="1" applyAlignment="1">
      <alignment horizontal="center"/>
    </xf>
    <xf numFmtId="0" fontId="24" fillId="5" borderId="20" xfId="0" applyFont="1" applyFill="1" applyBorder="1" applyAlignment="1">
      <alignment horizontal="center"/>
    </xf>
    <xf numFmtId="0" fontId="24" fillId="5" borderId="23" xfId="0" applyFont="1" applyFill="1" applyBorder="1" applyAlignment="1">
      <alignment horizontal="center"/>
    </xf>
    <xf numFmtId="0" fontId="24" fillId="5" borderId="29" xfId="0" applyFont="1" applyFill="1" applyBorder="1" applyAlignment="1">
      <alignment horizontal="center"/>
    </xf>
    <xf numFmtId="0" fontId="24" fillId="5" borderId="1" xfId="0" applyFont="1" applyFill="1" applyBorder="1" applyAlignment="1">
      <alignment horizontal="center"/>
    </xf>
    <xf numFmtId="0" fontId="24" fillId="17" borderId="9" xfId="0" applyFont="1" applyFill="1" applyBorder="1" applyAlignment="1">
      <alignment horizontal="center" wrapText="1"/>
    </xf>
    <xf numFmtId="0" fontId="24" fillId="17" borderId="3" xfId="0" applyFont="1" applyFill="1" applyBorder="1" applyAlignment="1">
      <alignment horizontal="center" wrapText="1"/>
    </xf>
    <xf numFmtId="0" fontId="24" fillId="9" borderId="8" xfId="0" applyFont="1" applyFill="1" applyBorder="1" applyAlignment="1">
      <alignment horizontal="justify" vertical="center" wrapText="1"/>
    </xf>
    <xf numFmtId="0" fontId="0" fillId="9" borderId="4" xfId="0" applyFill="1" applyBorder="1" applyAlignment="1">
      <alignment horizontal="justify" vertical="center" wrapText="1"/>
    </xf>
    <xf numFmtId="0" fontId="0" fillId="9" borderId="5" xfId="0" applyFill="1" applyBorder="1" applyAlignment="1">
      <alignment horizontal="justify" vertical="center" wrapText="1"/>
    </xf>
    <xf numFmtId="0" fontId="0" fillId="9" borderId="20" xfId="0" applyFill="1" applyBorder="1" applyAlignment="1">
      <alignment horizontal="justify" vertical="center" wrapText="1"/>
    </xf>
    <xf numFmtId="0" fontId="0" fillId="9" borderId="23" xfId="0" applyFill="1" applyBorder="1" applyAlignment="1">
      <alignment horizontal="justify" vertical="center" wrapText="1"/>
    </xf>
    <xf numFmtId="0" fontId="0" fillId="9" borderId="29" xfId="0" applyFill="1" applyBorder="1" applyAlignment="1">
      <alignment horizontal="justify" vertical="center" wrapText="1"/>
    </xf>
    <xf numFmtId="9" fontId="8" fillId="5" borderId="2" xfId="28" applyFont="1" applyFill="1" applyBorder="1" applyAlignment="1">
      <alignment horizontal="center" vertical="center" wrapText="1"/>
    </xf>
    <xf numFmtId="9" fontId="8" fillId="5" borderId="12" xfId="28" applyFont="1" applyFill="1" applyBorder="1" applyAlignment="1">
      <alignment horizontal="center" vertical="center" wrapText="1"/>
    </xf>
    <xf numFmtId="0" fontId="3" fillId="5" borderId="1" xfId="0" applyFont="1" applyFill="1" applyBorder="1" applyAlignment="1">
      <alignment horizontal="center" vertical="center" wrapText="1"/>
    </xf>
    <xf numFmtId="9" fontId="8" fillId="0" borderId="1" xfId="28" applyFont="1" applyFill="1" applyBorder="1" applyAlignment="1">
      <alignment horizontal="center" vertical="center" wrapText="1"/>
    </xf>
    <xf numFmtId="9" fontId="8" fillId="0" borderId="1" xfId="28" applyFont="1" applyFill="1" applyBorder="1" applyAlignment="1">
      <alignment horizontal="center" vertical="center"/>
    </xf>
    <xf numFmtId="9" fontId="8" fillId="5" borderId="1" xfId="28" applyFont="1" applyFill="1" applyBorder="1" applyAlignment="1">
      <alignment horizontal="center" vertical="center"/>
    </xf>
    <xf numFmtId="9" fontId="72" fillId="5" borderId="1" xfId="28" applyFont="1" applyFill="1" applyBorder="1" applyAlignment="1">
      <alignment horizontal="center" vertical="center"/>
    </xf>
    <xf numFmtId="0" fontId="8" fillId="5" borderId="1" xfId="0" applyFont="1" applyFill="1" applyBorder="1" applyAlignment="1">
      <alignment horizontal="center" vertical="center" wrapText="1"/>
    </xf>
    <xf numFmtId="9" fontId="8" fillId="5" borderId="1" xfId="28" applyFont="1" applyFill="1" applyBorder="1" applyAlignment="1">
      <alignment horizontal="center" vertical="center" wrapText="1"/>
    </xf>
    <xf numFmtId="0" fontId="8" fillId="5" borderId="12" xfId="21" applyFont="1" applyFill="1" applyBorder="1" applyAlignment="1">
      <alignment horizontal="center" vertical="center" wrapText="1"/>
    </xf>
    <xf numFmtId="0" fontId="8" fillId="5" borderId="1" xfId="21" applyFont="1" applyFill="1" applyBorder="1" applyAlignment="1">
      <alignment horizontal="center" vertical="center" wrapText="1"/>
    </xf>
    <xf numFmtId="9" fontId="8" fillId="5" borderId="7" xfId="28" applyFont="1" applyFill="1" applyBorder="1" applyAlignment="1">
      <alignment horizontal="center" vertical="center" wrapText="1"/>
    </xf>
    <xf numFmtId="9" fontId="72" fillId="5" borderId="12" xfId="28" applyFont="1" applyFill="1" applyBorder="1" applyAlignment="1">
      <alignment horizontal="center" vertical="center"/>
    </xf>
    <xf numFmtId="0" fontId="72" fillId="5" borderId="1" xfId="0" applyFont="1" applyFill="1" applyBorder="1" applyAlignment="1">
      <alignment horizontal="center" vertical="center" wrapText="1"/>
    </xf>
    <xf numFmtId="9" fontId="8" fillId="5" borderId="1" xfId="26" applyFont="1" applyFill="1" applyBorder="1" applyAlignment="1">
      <alignment horizontal="center" vertical="center" wrapText="1"/>
    </xf>
    <xf numFmtId="0" fontId="8" fillId="5" borderId="1" xfId="0" applyFont="1" applyFill="1" applyBorder="1" applyAlignment="1">
      <alignment horizontal="left" vertical="center" wrapText="1"/>
    </xf>
    <xf numFmtId="0" fontId="9" fillId="13" borderId="1" xfId="21" applyFont="1" applyFill="1" applyBorder="1" applyAlignment="1">
      <alignment horizontal="center" vertical="center" wrapText="1"/>
    </xf>
    <xf numFmtId="0" fontId="101" fillId="29" borderId="1" xfId="0" applyFont="1" applyFill="1" applyBorder="1" applyAlignment="1">
      <alignment horizontal="center" vertical="center"/>
    </xf>
    <xf numFmtId="0" fontId="72" fillId="5" borderId="1" xfId="0" applyFont="1" applyFill="1" applyBorder="1" applyAlignment="1">
      <alignment horizontal="center" vertical="center" textRotation="90" wrapText="1"/>
    </xf>
    <xf numFmtId="0" fontId="72" fillId="5" borderId="9"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6" xfId="0" applyFont="1" applyFill="1" applyBorder="1" applyAlignment="1">
      <alignment horizontal="center" vertical="center"/>
    </xf>
    <xf numFmtId="9" fontId="8" fillId="5" borderId="2" xfId="28" applyFont="1" applyFill="1" applyBorder="1" applyAlignment="1">
      <alignment horizontal="center" vertical="center"/>
    </xf>
    <xf numFmtId="9" fontId="8" fillId="5" borderId="7" xfId="28" applyFont="1" applyFill="1" applyBorder="1" applyAlignment="1">
      <alignment horizontal="center" vertical="center"/>
    </xf>
    <xf numFmtId="9" fontId="8" fillId="5" borderId="12" xfId="28" applyFont="1" applyFill="1" applyBorder="1" applyAlignment="1">
      <alignment horizontal="center" vertical="center"/>
    </xf>
    <xf numFmtId="0" fontId="35" fillId="0" borderId="1" xfId="21" applyFont="1" applyFill="1" applyBorder="1" applyAlignment="1">
      <alignment horizontal="center" vertical="center" wrapText="1"/>
    </xf>
    <xf numFmtId="9" fontId="9" fillId="13" borderId="1" xfId="28" applyFont="1" applyFill="1" applyBorder="1" applyAlignment="1">
      <alignment horizontal="center" vertical="center" wrapText="1"/>
    </xf>
    <xf numFmtId="9" fontId="9" fillId="13" borderId="2" xfId="28" applyFont="1" applyFill="1" applyBorder="1" applyAlignment="1">
      <alignment horizontal="center" vertical="center" wrapText="1"/>
    </xf>
    <xf numFmtId="9" fontId="9" fillId="13" borderId="12" xfId="28" applyFont="1" applyFill="1" applyBorder="1" applyAlignment="1">
      <alignment horizontal="center" vertical="center" wrapText="1"/>
    </xf>
    <xf numFmtId="0" fontId="14" fillId="29" borderId="1" xfId="21" applyFont="1" applyFill="1" applyBorder="1" applyAlignment="1">
      <alignment horizontal="center" vertical="center" wrapText="1"/>
    </xf>
    <xf numFmtId="0" fontId="11" fillId="0" borderId="1" xfId="0" applyFont="1" applyFill="1" applyBorder="1" applyAlignment="1">
      <alignment horizontal="center" vertical="center" wrapText="1"/>
    </xf>
    <xf numFmtId="0" fontId="80" fillId="0" borderId="1" xfId="0" applyFont="1" applyBorder="1" applyAlignment="1">
      <alignment horizontal="left" vertical="center" wrapText="1"/>
    </xf>
    <xf numFmtId="9" fontId="8" fillId="5" borderId="2" xfId="26" applyFont="1" applyFill="1" applyBorder="1" applyAlignment="1">
      <alignment horizontal="center" vertical="center" wrapText="1"/>
    </xf>
    <xf numFmtId="9" fontId="8" fillId="5" borderId="12" xfId="26" applyFont="1" applyFill="1" applyBorder="1" applyAlignment="1">
      <alignment horizontal="center" vertical="center" wrapText="1"/>
    </xf>
    <xf numFmtId="9" fontId="8" fillId="5" borderId="1" xfId="26" applyFont="1" applyFill="1" applyBorder="1" applyAlignment="1">
      <alignment horizontal="center" vertical="center"/>
    </xf>
    <xf numFmtId="9" fontId="8" fillId="0" borderId="1" xfId="26" applyFont="1" applyFill="1" applyBorder="1" applyAlignment="1">
      <alignment horizontal="center" vertical="center" wrapText="1"/>
    </xf>
    <xf numFmtId="9" fontId="8" fillId="0" borderId="1" xfId="26" applyFont="1" applyFill="1" applyBorder="1" applyAlignment="1">
      <alignment horizontal="center" vertical="center"/>
    </xf>
    <xf numFmtId="9" fontId="72" fillId="5" borderId="1" xfId="26" applyFont="1" applyFill="1" applyBorder="1" applyAlignment="1">
      <alignment horizontal="center" vertical="center"/>
    </xf>
    <xf numFmtId="9" fontId="8" fillId="5" borderId="7" xfId="26" applyFont="1" applyFill="1" applyBorder="1" applyAlignment="1">
      <alignment horizontal="center" vertical="center" wrapText="1"/>
    </xf>
    <xf numFmtId="9" fontId="72" fillId="5" borderId="12" xfId="26" applyFont="1" applyFill="1" applyBorder="1" applyAlignment="1">
      <alignment horizontal="center" vertical="center"/>
    </xf>
    <xf numFmtId="9" fontId="8" fillId="5" borderId="2" xfId="26" applyFont="1" applyFill="1" applyBorder="1" applyAlignment="1">
      <alignment horizontal="center" vertical="center"/>
    </xf>
    <xf numFmtId="9" fontId="8" fillId="5" borderId="7" xfId="26" applyFont="1" applyFill="1" applyBorder="1" applyAlignment="1">
      <alignment horizontal="center" vertical="center"/>
    </xf>
    <xf numFmtId="9" fontId="8" fillId="5" borderId="12" xfId="26" applyFont="1" applyFill="1" applyBorder="1" applyAlignment="1">
      <alignment horizontal="center" vertical="center"/>
    </xf>
    <xf numFmtId="9" fontId="9" fillId="13" borderId="1" xfId="26" applyFont="1" applyFill="1" applyBorder="1" applyAlignment="1">
      <alignment horizontal="center" vertical="center" wrapText="1"/>
    </xf>
    <xf numFmtId="9" fontId="9" fillId="13" borderId="2" xfId="26" applyFont="1" applyFill="1" applyBorder="1" applyAlignment="1">
      <alignment horizontal="center" vertical="center" wrapText="1"/>
    </xf>
    <xf numFmtId="9" fontId="9" fillId="13" borderId="12" xfId="26" applyFont="1" applyFill="1" applyBorder="1" applyAlignment="1">
      <alignment horizontal="center" vertical="center" wrapText="1"/>
    </xf>
    <xf numFmtId="0" fontId="72"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9" fontId="8" fillId="0" borderId="2" xfId="26" applyFont="1" applyFill="1" applyBorder="1" applyAlignment="1">
      <alignment horizontal="center" vertical="center" wrapText="1"/>
    </xf>
    <xf numFmtId="9" fontId="8" fillId="0" borderId="7" xfId="26" applyFont="1" applyFill="1" applyBorder="1" applyAlignment="1">
      <alignment horizontal="center" vertical="center" wrapText="1"/>
    </xf>
    <xf numFmtId="9" fontId="8" fillId="0" borderId="12" xfId="26" applyFont="1" applyFill="1" applyBorder="1" applyAlignment="1">
      <alignment horizontal="center" vertical="center" wrapText="1"/>
    </xf>
    <xf numFmtId="9" fontId="8" fillId="0" borderId="2" xfId="26" applyFont="1" applyFill="1" applyBorder="1" applyAlignment="1">
      <alignment horizontal="center" vertical="center"/>
    </xf>
    <xf numFmtId="9" fontId="8" fillId="0" borderId="7" xfId="26" applyFont="1" applyFill="1" applyBorder="1" applyAlignment="1">
      <alignment horizontal="center" vertical="center"/>
    </xf>
    <xf numFmtId="9" fontId="8" fillId="0" borderId="12" xfId="26" applyFont="1" applyFill="1" applyBorder="1" applyAlignment="1">
      <alignment horizontal="center" vertical="center"/>
    </xf>
    <xf numFmtId="9" fontId="3" fillId="5" borderId="1" xfId="26" applyFont="1" applyFill="1" applyBorder="1" applyAlignment="1">
      <alignment horizontal="center" vertical="center"/>
    </xf>
    <xf numFmtId="0" fontId="8" fillId="0" borderId="1" xfId="21" applyFont="1" applyFill="1" applyBorder="1" applyAlignment="1">
      <alignment horizontal="center" vertical="center" wrapText="1"/>
    </xf>
    <xf numFmtId="0" fontId="3" fillId="0" borderId="1" xfId="0" applyFont="1" applyFill="1" applyBorder="1" applyAlignment="1">
      <alignment horizontal="center" vertical="center" wrapText="1"/>
    </xf>
    <xf numFmtId="0" fontId="68" fillId="29" borderId="1" xfId="0" applyFont="1" applyFill="1" applyBorder="1" applyAlignment="1">
      <alignment horizontal="center" vertical="center"/>
    </xf>
    <xf numFmtId="0" fontId="3" fillId="5" borderId="1" xfId="0" applyFont="1" applyFill="1" applyBorder="1" applyAlignment="1">
      <alignment horizontal="center" vertical="center" textRotation="90" wrapText="1"/>
    </xf>
    <xf numFmtId="0" fontId="9" fillId="0" borderId="9" xfId="21" applyFont="1" applyFill="1" applyBorder="1" applyAlignment="1">
      <alignment horizontal="left" vertical="center" wrapText="1"/>
    </xf>
    <xf numFmtId="0" fontId="9" fillId="0" borderId="3" xfId="21" applyFont="1" applyFill="1" applyBorder="1" applyAlignment="1">
      <alignment horizontal="left" vertical="center" wrapText="1"/>
    </xf>
    <xf numFmtId="0" fontId="9" fillId="0" borderId="6" xfId="21" applyFont="1" applyFill="1" applyBorder="1" applyAlignment="1">
      <alignment horizontal="left" vertical="center" wrapText="1"/>
    </xf>
    <xf numFmtId="0" fontId="3" fillId="5" borderId="2"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8" fillId="5" borderId="2" xfId="21" applyFont="1" applyFill="1" applyBorder="1" applyAlignment="1">
      <alignment horizontal="center" vertical="center" wrapText="1"/>
    </xf>
    <xf numFmtId="0" fontId="8" fillId="5" borderId="7" xfId="21" applyFont="1" applyFill="1" applyBorder="1" applyAlignment="1">
      <alignment horizontal="center" vertical="center" wrapText="1"/>
    </xf>
    <xf numFmtId="9" fontId="72" fillId="5" borderId="2" xfId="26" applyFont="1" applyFill="1" applyBorder="1" applyAlignment="1">
      <alignment horizontal="center" vertical="center"/>
    </xf>
    <xf numFmtId="9" fontId="72" fillId="5" borderId="7" xfId="26" applyFont="1" applyFill="1" applyBorder="1" applyAlignment="1">
      <alignment horizontal="center" vertical="center"/>
    </xf>
    <xf numFmtId="0" fontId="8" fillId="5" borderId="7"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8" fillId="0" borderId="2" xfId="21" applyFont="1" applyFill="1" applyBorder="1" applyAlignment="1">
      <alignment horizontal="center" vertical="center" wrapText="1"/>
    </xf>
    <xf numFmtId="0" fontId="8" fillId="0" borderId="7" xfId="21" applyFont="1" applyFill="1" applyBorder="1" applyAlignment="1">
      <alignment horizontal="center" vertical="center" wrapText="1"/>
    </xf>
    <xf numFmtId="0" fontId="72" fillId="5" borderId="2" xfId="0" applyFont="1" applyFill="1" applyBorder="1" applyAlignment="1">
      <alignment horizontal="center" vertical="center" wrapText="1"/>
    </xf>
    <xf numFmtId="0" fontId="72" fillId="5" borderId="7" xfId="0" applyFont="1" applyFill="1" applyBorder="1" applyAlignment="1">
      <alignment horizontal="center" vertical="center" wrapText="1"/>
    </xf>
    <xf numFmtId="0" fontId="72" fillId="5" borderId="12" xfId="0" applyFont="1" applyFill="1" applyBorder="1" applyAlignment="1">
      <alignment horizontal="center" vertical="center" wrapText="1"/>
    </xf>
    <xf numFmtId="0" fontId="72" fillId="0" borderId="2" xfId="0" applyFont="1" applyFill="1" applyBorder="1" applyAlignment="1">
      <alignment horizontal="center" vertical="center" wrapText="1"/>
    </xf>
    <xf numFmtId="0" fontId="72" fillId="0" borderId="7" xfId="0" applyFont="1" applyFill="1" applyBorder="1" applyAlignment="1">
      <alignment horizontal="center" vertical="center" wrapText="1"/>
    </xf>
    <xf numFmtId="0" fontId="72" fillId="0" borderId="12" xfId="0" applyFont="1" applyFill="1" applyBorder="1" applyAlignment="1">
      <alignment horizontal="center" vertical="center" wrapText="1"/>
    </xf>
    <xf numFmtId="0" fontId="8" fillId="5" borderId="2" xfId="0" applyFont="1" applyFill="1" applyBorder="1" applyAlignment="1">
      <alignment horizontal="left" vertical="center" wrapText="1"/>
    </xf>
    <xf numFmtId="0" fontId="8" fillId="5" borderId="7" xfId="0" applyFont="1" applyFill="1" applyBorder="1" applyAlignment="1">
      <alignment horizontal="left" vertical="center" wrapText="1"/>
    </xf>
    <xf numFmtId="0" fontId="8" fillId="5" borderId="12" xfId="0" applyFont="1" applyFill="1" applyBorder="1" applyAlignment="1">
      <alignment horizontal="left" vertical="center" wrapText="1"/>
    </xf>
    <xf numFmtId="0" fontId="8" fillId="5" borderId="2" xfId="0" applyFont="1" applyFill="1" applyBorder="1" applyAlignment="1">
      <alignment horizontal="center" vertical="center" wrapText="1"/>
    </xf>
    <xf numFmtId="0" fontId="9" fillId="13" borderId="2" xfId="21" applyFont="1" applyFill="1" applyBorder="1" applyAlignment="1">
      <alignment horizontal="center" vertical="center" wrapText="1"/>
    </xf>
    <xf numFmtId="0" fontId="9" fillId="13" borderId="12" xfId="21" applyFont="1" applyFill="1" applyBorder="1" applyAlignment="1">
      <alignment horizontal="center" vertical="center" wrapText="1"/>
    </xf>
    <xf numFmtId="0" fontId="101" fillId="29" borderId="9" xfId="0" applyFont="1" applyFill="1" applyBorder="1" applyAlignment="1">
      <alignment horizontal="center" vertical="center"/>
    </xf>
    <xf numFmtId="0" fontId="101" fillId="29" borderId="3" xfId="0" applyFont="1" applyFill="1" applyBorder="1" applyAlignment="1">
      <alignment horizontal="center" vertical="center"/>
    </xf>
    <xf numFmtId="0" fontId="101" fillId="29" borderId="6" xfId="0" applyFont="1" applyFill="1" applyBorder="1" applyAlignment="1">
      <alignment horizontal="center" vertical="center"/>
    </xf>
    <xf numFmtId="0" fontId="72" fillId="5" borderId="2" xfId="0" applyFont="1" applyFill="1" applyBorder="1" applyAlignment="1">
      <alignment horizontal="center" vertical="center" textRotation="90" wrapText="1"/>
    </xf>
    <xf numFmtId="0" fontId="72" fillId="5" borderId="7" xfId="0" applyFont="1" applyFill="1" applyBorder="1" applyAlignment="1">
      <alignment horizontal="center" vertical="center" textRotation="90" wrapText="1"/>
    </xf>
    <xf numFmtId="0" fontId="72" fillId="5" borderId="12" xfId="0" applyFont="1" applyFill="1" applyBorder="1" applyAlignment="1">
      <alignment horizontal="center" vertical="center" textRotation="90" wrapText="1"/>
    </xf>
    <xf numFmtId="0" fontId="35" fillId="0" borderId="9" xfId="21" applyFont="1" applyFill="1" applyBorder="1" applyAlignment="1">
      <alignment horizontal="center" vertical="center" wrapText="1"/>
    </xf>
    <xf numFmtId="0" fontId="35" fillId="0" borderId="3" xfId="21" applyFont="1" applyFill="1" applyBorder="1" applyAlignment="1">
      <alignment horizontal="center" vertical="center" wrapText="1"/>
    </xf>
    <xf numFmtId="0" fontId="35" fillId="0" borderId="6" xfId="21" applyFont="1" applyFill="1" applyBorder="1" applyAlignment="1">
      <alignment horizontal="center" vertical="center" wrapText="1"/>
    </xf>
    <xf numFmtId="0" fontId="14" fillId="29" borderId="2" xfId="21" applyFont="1" applyFill="1" applyBorder="1" applyAlignment="1">
      <alignment horizontal="center" vertical="center" wrapText="1"/>
    </xf>
    <xf numFmtId="0" fontId="14" fillId="29" borderId="12" xfId="21" applyFont="1" applyFill="1" applyBorder="1" applyAlignment="1">
      <alignment horizontal="center" vertical="center" wrapText="1"/>
    </xf>
    <xf numFmtId="0" fontId="80" fillId="0" borderId="8" xfId="0" applyFont="1" applyBorder="1" applyAlignment="1">
      <alignment horizontal="left" vertical="center" wrapText="1"/>
    </xf>
    <xf numFmtId="0" fontId="80" fillId="0" borderId="4" xfId="0" applyFont="1" applyBorder="1" applyAlignment="1">
      <alignment horizontal="left" vertical="center" wrapText="1"/>
    </xf>
    <xf numFmtId="0" fontId="80" fillId="0" borderId="5" xfId="0" applyFont="1" applyBorder="1" applyAlignment="1">
      <alignment horizontal="left" vertical="center" wrapText="1"/>
    </xf>
    <xf numFmtId="0" fontId="80" fillId="0" borderId="20" xfId="0" applyFont="1" applyBorder="1" applyAlignment="1">
      <alignment horizontal="left" vertical="center" wrapText="1"/>
    </xf>
    <xf numFmtId="0" fontId="80" fillId="0" borderId="23" xfId="0" applyFont="1" applyBorder="1" applyAlignment="1">
      <alignment horizontal="left" vertical="center" wrapText="1"/>
    </xf>
    <xf numFmtId="0" fontId="80" fillId="0" borderId="29" xfId="0" applyFont="1" applyBorder="1" applyAlignment="1">
      <alignment horizontal="left" vertical="center" wrapText="1"/>
    </xf>
    <xf numFmtId="9" fontId="72" fillId="5" borderId="8" xfId="26" applyFont="1" applyFill="1" applyBorder="1" applyAlignment="1">
      <alignment horizontal="center" vertical="justify" wrapText="1"/>
    </xf>
    <xf numFmtId="9" fontId="72" fillId="5" borderId="11" xfId="26" applyFont="1" applyFill="1" applyBorder="1" applyAlignment="1">
      <alignment horizontal="center" vertical="justify" wrapText="1"/>
    </xf>
    <xf numFmtId="0" fontId="0" fillId="0" borderId="20" xfId="0" applyBorder="1" applyAlignment="1">
      <alignment horizontal="center" vertical="justify" wrapText="1"/>
    </xf>
    <xf numFmtId="0" fontId="8" fillId="5" borderId="1" xfId="0" applyFont="1" applyFill="1" applyBorder="1" applyAlignment="1">
      <alignment horizontal="center" vertical="justify" wrapText="1"/>
    </xf>
    <xf numFmtId="0" fontId="0" fillId="0" borderId="1" xfId="0" applyBorder="1" applyAlignment="1">
      <alignment horizontal="center" vertical="justify" wrapText="1"/>
    </xf>
    <xf numFmtId="9" fontId="8" fillId="5" borderId="4" xfId="26" applyFont="1" applyFill="1" applyBorder="1" applyAlignment="1">
      <alignment horizontal="justify" vertical="center" wrapText="1"/>
    </xf>
    <xf numFmtId="9" fontId="8" fillId="5" borderId="0" xfId="26" applyFont="1" applyFill="1" applyBorder="1" applyAlignment="1">
      <alignment horizontal="justify" vertical="center" wrapText="1"/>
    </xf>
    <xf numFmtId="0" fontId="0" fillId="0" borderId="23" xfId="0" applyBorder="1" applyAlignment="1">
      <alignment horizontal="justify" vertical="center" wrapText="1"/>
    </xf>
    <xf numFmtId="0" fontId="8" fillId="5" borderId="1" xfId="0" applyFont="1" applyFill="1" applyBorder="1" applyAlignment="1">
      <alignment horizontal="justify" vertical="center" wrapText="1"/>
    </xf>
    <xf numFmtId="0" fontId="0" fillId="0" borderId="1" xfId="0" applyBorder="1" applyAlignment="1">
      <alignment horizontal="justify" vertical="center" wrapText="1"/>
    </xf>
    <xf numFmtId="9" fontId="8" fillId="5" borderId="5" xfId="26" applyFont="1" applyFill="1" applyBorder="1" applyAlignment="1">
      <alignment horizontal="center" vertical="center" wrapText="1"/>
    </xf>
    <xf numFmtId="9" fontId="8" fillId="5" borderId="10" xfId="26" applyFont="1" applyFill="1" applyBorder="1" applyAlignment="1">
      <alignment horizontal="center" vertical="center" wrapText="1"/>
    </xf>
    <xf numFmtId="0" fontId="0" fillId="0" borderId="29" xfId="0" applyBorder="1" applyAlignment="1">
      <alignment horizontal="center" vertical="center" wrapText="1"/>
    </xf>
    <xf numFmtId="0" fontId="72" fillId="5" borderId="4" xfId="0" applyFont="1" applyFill="1" applyBorder="1" applyAlignment="1">
      <alignment horizontal="center" vertical="justify" textRotation="90" wrapText="1"/>
    </xf>
    <xf numFmtId="0" fontId="72" fillId="5" borderId="0" xfId="0" applyFont="1" applyFill="1" applyBorder="1" applyAlignment="1">
      <alignment horizontal="center" vertical="justify" textRotation="90" wrapText="1"/>
    </xf>
    <xf numFmtId="0" fontId="0" fillId="0" borderId="0" xfId="0" applyAlignment="1">
      <alignment horizontal="center" vertical="justify" wrapText="1"/>
    </xf>
    <xf numFmtId="9" fontId="72" fillId="5" borderId="1" xfId="26" applyFont="1" applyFill="1" applyBorder="1" applyAlignment="1">
      <alignment horizontal="center" vertical="justify" wrapText="1"/>
    </xf>
    <xf numFmtId="9" fontId="8" fillId="5" borderId="1" xfId="26" applyFont="1" applyFill="1" applyBorder="1" applyAlignment="1">
      <alignment horizontal="center" vertical="justify" wrapText="1"/>
    </xf>
    <xf numFmtId="0" fontId="72" fillId="5" borderId="1" xfId="0" applyFont="1" applyFill="1" applyBorder="1" applyAlignment="1">
      <alignment horizontal="center" vertical="justify" textRotation="90" wrapText="1"/>
    </xf>
    <xf numFmtId="0" fontId="101" fillId="29" borderId="1"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4" xfId="0" applyFont="1" applyFill="1" applyBorder="1" applyAlignment="1">
      <alignment horizontal="center" vertical="center" wrapText="1"/>
    </xf>
    <xf numFmtId="0" fontId="72" fillId="5" borderId="5" xfId="0" applyFont="1" applyFill="1" applyBorder="1" applyAlignment="1">
      <alignment horizontal="center" vertical="center" wrapText="1"/>
    </xf>
    <xf numFmtId="0" fontId="72" fillId="5" borderId="11" xfId="0" applyFont="1" applyFill="1" applyBorder="1" applyAlignment="1">
      <alignment horizontal="center" vertical="center" wrapText="1"/>
    </xf>
    <xf numFmtId="0" fontId="72" fillId="5" borderId="0"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20" xfId="0" applyFont="1" applyFill="1" applyBorder="1" applyAlignment="1">
      <alignment horizontal="center" vertical="center" wrapText="1"/>
    </xf>
    <xf numFmtId="0" fontId="72" fillId="5" borderId="23" xfId="0" applyFont="1" applyFill="1" applyBorder="1" applyAlignment="1">
      <alignment horizontal="center" vertical="center" wrapText="1"/>
    </xf>
    <xf numFmtId="0" fontId="72" fillId="5" borderId="29" xfId="0" applyFont="1" applyFill="1" applyBorder="1" applyAlignment="1">
      <alignment horizontal="center" vertical="center" wrapText="1"/>
    </xf>
    <xf numFmtId="0" fontId="72" fillId="0" borderId="9" xfId="0" applyFont="1" applyFill="1" applyBorder="1" applyAlignment="1">
      <alignment horizontal="center" vertical="center"/>
    </xf>
    <xf numFmtId="0" fontId="72" fillId="0" borderId="3" xfId="0" applyFont="1" applyFill="1" applyBorder="1" applyAlignment="1">
      <alignment horizontal="center" vertical="center"/>
    </xf>
    <xf numFmtId="0" fontId="72" fillId="0" borderId="6" xfId="0" applyFont="1" applyFill="1" applyBorder="1" applyAlignment="1">
      <alignment horizontal="center" vertical="center"/>
    </xf>
    <xf numFmtId="0" fontId="8" fillId="5" borderId="8" xfId="0" applyFont="1" applyFill="1" applyBorder="1" applyAlignment="1">
      <alignment horizontal="center" vertical="center"/>
    </xf>
    <xf numFmtId="0" fontId="8" fillId="5" borderId="4" xfId="0" applyFont="1" applyFill="1" applyBorder="1" applyAlignment="1">
      <alignment horizontal="center" vertical="center"/>
    </xf>
    <xf numFmtId="0" fontId="8" fillId="5" borderId="5" xfId="0" applyFont="1" applyFill="1" applyBorder="1" applyAlignment="1">
      <alignment horizontal="center" vertical="center"/>
    </xf>
    <xf numFmtId="0" fontId="8" fillId="5" borderId="11" xfId="0" applyFont="1" applyFill="1" applyBorder="1" applyAlignment="1">
      <alignment horizontal="center" vertical="center"/>
    </xf>
    <xf numFmtId="0" fontId="8" fillId="5" borderId="0" xfId="0" applyFont="1" applyFill="1" applyBorder="1" applyAlignment="1">
      <alignment horizontal="center" vertical="center"/>
    </xf>
    <xf numFmtId="0" fontId="8" fillId="5" borderId="10" xfId="0" applyFont="1" applyFill="1" applyBorder="1" applyAlignment="1">
      <alignment horizontal="center" vertical="center"/>
    </xf>
    <xf numFmtId="0" fontId="8" fillId="5" borderId="20" xfId="0" applyFont="1" applyFill="1" applyBorder="1" applyAlignment="1">
      <alignment horizontal="center" vertical="center"/>
    </xf>
    <xf numFmtId="0" fontId="8" fillId="5" borderId="23" xfId="0" applyFont="1" applyFill="1" applyBorder="1" applyAlignment="1">
      <alignment horizontal="center" vertical="center"/>
    </xf>
    <xf numFmtId="0" fontId="8" fillId="5" borderId="29" xfId="0" applyFont="1" applyFill="1" applyBorder="1" applyAlignment="1">
      <alignment horizontal="center" vertical="center"/>
    </xf>
  </cellXfs>
  <cellStyles count="31">
    <cellStyle name="40% - Énfasis1 2" xfId="1"/>
    <cellStyle name="40% - Énfasis3 2" xfId="2"/>
    <cellStyle name="40% - Énfasis4 2" xfId="3"/>
    <cellStyle name="40% - Énfasis6 2" xfId="4"/>
    <cellStyle name="Estilo 1" xfId="5"/>
    <cellStyle name="Hipervínculo" xfId="6" builtinId="8"/>
    <cellStyle name="Millares" xfId="7" builtinId="3"/>
    <cellStyle name="Millares [0] 2" xfId="8"/>
    <cellStyle name="Millares 2" xfId="9"/>
    <cellStyle name="Millares 2 2" xfId="10"/>
    <cellStyle name="Millares 3" xfId="11"/>
    <cellStyle name="Moneda" xfId="12" builtinId="4"/>
    <cellStyle name="Moneda 2" xfId="13"/>
    <cellStyle name="Moneda 2 2" xfId="14"/>
    <cellStyle name="Moneda 2 3" xfId="15"/>
    <cellStyle name="Moneda 3" xfId="16"/>
    <cellStyle name="Moneda 4" xfId="17"/>
    <cellStyle name="Moneda 5" xfId="18"/>
    <cellStyle name="Normal" xfId="0" builtinId="0"/>
    <cellStyle name="Normal 13" xfId="19"/>
    <cellStyle name="Normal 2" xfId="20"/>
    <cellStyle name="Normal 3" xfId="21"/>
    <cellStyle name="Normal 4" xfId="22"/>
    <cellStyle name="Normal 5" xfId="23"/>
    <cellStyle name="Porcentaje" xfId="24" builtinId="5"/>
    <cellStyle name="Porcentaje 2" xfId="25"/>
    <cellStyle name="Porcentaje 2 2" xfId="26"/>
    <cellStyle name="Porcentaje 3" xfId="27"/>
    <cellStyle name="Porcentaje 4" xfId="28"/>
    <cellStyle name="Porcentual 2" xfId="29"/>
    <cellStyle name="Porcentual 3" xfId="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5" Type="http://schemas.openxmlformats.org/officeDocument/2006/relationships/worksheet" Target="worksheets/sheet5.xml"/><Relationship Id="rId61" Type="http://schemas.openxmlformats.org/officeDocument/2006/relationships/externalLink" Target="externalLinks/externalLink1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276225</xdr:colOff>
      <xdr:row>1</xdr:row>
      <xdr:rowOff>28575</xdr:rowOff>
    </xdr:from>
    <xdr:to>
      <xdr:col>3</xdr:col>
      <xdr:colOff>266700</xdr:colOff>
      <xdr:row>6</xdr:row>
      <xdr:rowOff>161925</xdr:rowOff>
    </xdr:to>
    <xdr:pic>
      <xdr:nvPicPr>
        <xdr:cNvPr id="13799"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60483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257175</xdr:colOff>
      <xdr:row>1</xdr:row>
      <xdr:rowOff>47625</xdr:rowOff>
    </xdr:from>
    <xdr:to>
      <xdr:col>1</xdr:col>
      <xdr:colOff>3733800</xdr:colOff>
      <xdr:row>6</xdr:row>
      <xdr:rowOff>180975</xdr:rowOff>
    </xdr:to>
    <xdr:pic>
      <xdr:nvPicPr>
        <xdr:cNvPr id="13800"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238125"/>
          <a:ext cx="45815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276225</xdr:colOff>
      <xdr:row>1</xdr:row>
      <xdr:rowOff>19050</xdr:rowOff>
    </xdr:from>
    <xdr:to>
      <xdr:col>3</xdr:col>
      <xdr:colOff>266700</xdr:colOff>
      <xdr:row>6</xdr:row>
      <xdr:rowOff>171450</xdr:rowOff>
    </xdr:to>
    <xdr:pic>
      <xdr:nvPicPr>
        <xdr:cNvPr id="8132"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09550"/>
          <a:ext cx="48672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19050</xdr:rowOff>
    </xdr:from>
    <xdr:to>
      <xdr:col>3</xdr:col>
      <xdr:colOff>266700</xdr:colOff>
      <xdr:row>6</xdr:row>
      <xdr:rowOff>171450</xdr:rowOff>
    </xdr:to>
    <xdr:pic>
      <xdr:nvPicPr>
        <xdr:cNvPr id="8133"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09550"/>
          <a:ext cx="48672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19050</xdr:rowOff>
    </xdr:from>
    <xdr:to>
      <xdr:col>3</xdr:col>
      <xdr:colOff>266700</xdr:colOff>
      <xdr:row>6</xdr:row>
      <xdr:rowOff>171450</xdr:rowOff>
    </xdr:to>
    <xdr:pic>
      <xdr:nvPicPr>
        <xdr:cNvPr id="8134"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09550"/>
          <a:ext cx="48672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19050</xdr:rowOff>
    </xdr:from>
    <xdr:to>
      <xdr:col>3</xdr:col>
      <xdr:colOff>266700</xdr:colOff>
      <xdr:row>6</xdr:row>
      <xdr:rowOff>171450</xdr:rowOff>
    </xdr:to>
    <xdr:pic>
      <xdr:nvPicPr>
        <xdr:cNvPr id="8135"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09550"/>
          <a:ext cx="48672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276225</xdr:colOff>
      <xdr:row>2</xdr:row>
      <xdr:rowOff>19050</xdr:rowOff>
    </xdr:from>
    <xdr:to>
      <xdr:col>3</xdr:col>
      <xdr:colOff>266700</xdr:colOff>
      <xdr:row>6</xdr:row>
      <xdr:rowOff>66675</xdr:rowOff>
    </xdr:to>
    <xdr:pic>
      <xdr:nvPicPr>
        <xdr:cNvPr id="35280"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400050"/>
          <a:ext cx="29146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26</xdr:col>
      <xdr:colOff>1107440</xdr:colOff>
      <xdr:row>46</xdr:row>
      <xdr:rowOff>31750</xdr:rowOff>
    </xdr:from>
    <xdr:ext cx="184731" cy="264560"/>
    <xdr:sp macro="" textlink="">
      <xdr:nvSpPr>
        <xdr:cNvPr id="8" name="7 CuadroTexto"/>
        <xdr:cNvSpPr txBox="1"/>
      </xdr:nvSpPr>
      <xdr:spPr>
        <a:xfrm>
          <a:off x="18565201" y="552625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314325</xdr:colOff>
      <xdr:row>1</xdr:row>
      <xdr:rowOff>0</xdr:rowOff>
    </xdr:from>
    <xdr:to>
      <xdr:col>3</xdr:col>
      <xdr:colOff>304800</xdr:colOff>
      <xdr:row>6</xdr:row>
      <xdr:rowOff>95250</xdr:rowOff>
    </xdr:to>
    <xdr:pic>
      <xdr:nvPicPr>
        <xdr:cNvPr id="22770"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304800"/>
          <a:ext cx="44291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276225</xdr:colOff>
      <xdr:row>1</xdr:row>
      <xdr:rowOff>28575</xdr:rowOff>
    </xdr:from>
    <xdr:to>
      <xdr:col>3</xdr:col>
      <xdr:colOff>266700</xdr:colOff>
      <xdr:row>6</xdr:row>
      <xdr:rowOff>161925</xdr:rowOff>
    </xdr:to>
    <xdr:pic>
      <xdr:nvPicPr>
        <xdr:cNvPr id="40500"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32480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123825</xdr:colOff>
      <xdr:row>1</xdr:row>
      <xdr:rowOff>28575</xdr:rowOff>
    </xdr:from>
    <xdr:to>
      <xdr:col>3</xdr:col>
      <xdr:colOff>114300</xdr:colOff>
      <xdr:row>6</xdr:row>
      <xdr:rowOff>161925</xdr:rowOff>
    </xdr:to>
    <xdr:pic>
      <xdr:nvPicPr>
        <xdr:cNvPr id="40501"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19075"/>
          <a:ext cx="32480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1</xdr:row>
      <xdr:rowOff>28575</xdr:rowOff>
    </xdr:from>
    <xdr:to>
      <xdr:col>3</xdr:col>
      <xdr:colOff>219075</xdr:colOff>
      <xdr:row>6</xdr:row>
      <xdr:rowOff>142875</xdr:rowOff>
    </xdr:to>
    <xdr:pic>
      <xdr:nvPicPr>
        <xdr:cNvPr id="40502"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219075"/>
          <a:ext cx="32575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40503"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32480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40504"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32480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40505"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32480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40506"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32480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40507"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32480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1</xdr:row>
      <xdr:rowOff>28575</xdr:rowOff>
    </xdr:from>
    <xdr:to>
      <xdr:col>3</xdr:col>
      <xdr:colOff>219075</xdr:colOff>
      <xdr:row>6</xdr:row>
      <xdr:rowOff>142875</xdr:rowOff>
    </xdr:to>
    <xdr:pic>
      <xdr:nvPicPr>
        <xdr:cNvPr id="40508"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219075"/>
          <a:ext cx="32575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40509"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32480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40510"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32480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40511"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32480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40512"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32480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40513"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32480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40514"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32480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200025</xdr:colOff>
      <xdr:row>1</xdr:row>
      <xdr:rowOff>9525</xdr:rowOff>
    </xdr:from>
    <xdr:to>
      <xdr:col>6</xdr:col>
      <xdr:colOff>428625</xdr:colOff>
      <xdr:row>7</xdr:row>
      <xdr:rowOff>28575</xdr:rowOff>
    </xdr:to>
    <xdr:pic>
      <xdr:nvPicPr>
        <xdr:cNvPr id="25841"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90500"/>
          <a:ext cx="42100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219075</xdr:colOff>
      <xdr:row>1</xdr:row>
      <xdr:rowOff>28575</xdr:rowOff>
    </xdr:from>
    <xdr:to>
      <xdr:col>3</xdr:col>
      <xdr:colOff>219075</xdr:colOff>
      <xdr:row>6</xdr:row>
      <xdr:rowOff>142875</xdr:rowOff>
    </xdr:to>
    <xdr:pic>
      <xdr:nvPicPr>
        <xdr:cNvPr id="75856"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219075"/>
          <a:ext cx="39433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75857"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 y="219075"/>
          <a:ext cx="39338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75858"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 y="219075"/>
          <a:ext cx="39338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75859"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 y="219075"/>
          <a:ext cx="39338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75860"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 y="219075"/>
          <a:ext cx="39338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75861"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 y="219075"/>
          <a:ext cx="39338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1</xdr:row>
      <xdr:rowOff>28575</xdr:rowOff>
    </xdr:from>
    <xdr:to>
      <xdr:col>3</xdr:col>
      <xdr:colOff>219075</xdr:colOff>
      <xdr:row>6</xdr:row>
      <xdr:rowOff>142875</xdr:rowOff>
    </xdr:to>
    <xdr:pic>
      <xdr:nvPicPr>
        <xdr:cNvPr id="75862"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219075"/>
          <a:ext cx="39433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75863"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 y="219075"/>
          <a:ext cx="39338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75864"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 y="219075"/>
          <a:ext cx="39338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75865"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 y="219075"/>
          <a:ext cx="39338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75866"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 y="219075"/>
          <a:ext cx="39338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75867"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 y="219075"/>
          <a:ext cx="39338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876300</xdr:colOff>
      <xdr:row>6</xdr:row>
      <xdr:rowOff>161925</xdr:rowOff>
    </xdr:to>
    <xdr:pic>
      <xdr:nvPicPr>
        <xdr:cNvPr id="75868"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 y="219075"/>
          <a:ext cx="45434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123825</xdr:colOff>
      <xdr:row>1</xdr:row>
      <xdr:rowOff>28575</xdr:rowOff>
    </xdr:from>
    <xdr:to>
      <xdr:col>4</xdr:col>
      <xdr:colOff>714375</xdr:colOff>
      <xdr:row>6</xdr:row>
      <xdr:rowOff>161925</xdr:rowOff>
    </xdr:to>
    <xdr:pic>
      <xdr:nvPicPr>
        <xdr:cNvPr id="28913"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19075"/>
          <a:ext cx="66008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371475</xdr:colOff>
      <xdr:row>1</xdr:row>
      <xdr:rowOff>104775</xdr:rowOff>
    </xdr:from>
    <xdr:to>
      <xdr:col>2</xdr:col>
      <xdr:colOff>2667000</xdr:colOff>
      <xdr:row>6</xdr:row>
      <xdr:rowOff>104775</xdr:rowOff>
    </xdr:to>
    <xdr:pic>
      <xdr:nvPicPr>
        <xdr:cNvPr id="42000"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304800"/>
          <a:ext cx="38004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323850</xdr:colOff>
      <xdr:row>1</xdr:row>
      <xdr:rowOff>66675</xdr:rowOff>
    </xdr:from>
    <xdr:to>
      <xdr:col>2</xdr:col>
      <xdr:colOff>2619375</xdr:colOff>
      <xdr:row>6</xdr:row>
      <xdr:rowOff>66675</xdr:rowOff>
    </xdr:to>
    <xdr:pic>
      <xdr:nvPicPr>
        <xdr:cNvPr id="43024"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266700"/>
          <a:ext cx="42576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323850</xdr:colOff>
      <xdr:row>1</xdr:row>
      <xdr:rowOff>66675</xdr:rowOff>
    </xdr:from>
    <xdr:to>
      <xdr:col>2</xdr:col>
      <xdr:colOff>2619375</xdr:colOff>
      <xdr:row>6</xdr:row>
      <xdr:rowOff>66675</xdr:rowOff>
    </xdr:to>
    <xdr:pic>
      <xdr:nvPicPr>
        <xdr:cNvPr id="44063"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266700"/>
          <a:ext cx="38004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323850</xdr:colOff>
      <xdr:row>1</xdr:row>
      <xdr:rowOff>66675</xdr:rowOff>
    </xdr:from>
    <xdr:to>
      <xdr:col>2</xdr:col>
      <xdr:colOff>2619375</xdr:colOff>
      <xdr:row>6</xdr:row>
      <xdr:rowOff>66675</xdr:rowOff>
    </xdr:to>
    <xdr:pic>
      <xdr:nvPicPr>
        <xdr:cNvPr id="44064"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266700"/>
          <a:ext cx="38004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276225</xdr:colOff>
      <xdr:row>1</xdr:row>
      <xdr:rowOff>28575</xdr:rowOff>
    </xdr:from>
    <xdr:to>
      <xdr:col>3</xdr:col>
      <xdr:colOff>266700</xdr:colOff>
      <xdr:row>6</xdr:row>
      <xdr:rowOff>161925</xdr:rowOff>
    </xdr:to>
    <xdr:pic>
      <xdr:nvPicPr>
        <xdr:cNvPr id="13253"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46672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13254"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46672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13255"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46672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13256"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46672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285750</xdr:colOff>
      <xdr:row>1</xdr:row>
      <xdr:rowOff>66675</xdr:rowOff>
    </xdr:from>
    <xdr:to>
      <xdr:col>2</xdr:col>
      <xdr:colOff>2590800</xdr:colOff>
      <xdr:row>6</xdr:row>
      <xdr:rowOff>66675</xdr:rowOff>
    </xdr:to>
    <xdr:pic>
      <xdr:nvPicPr>
        <xdr:cNvPr id="45072"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66700"/>
          <a:ext cx="38100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171450</xdr:colOff>
      <xdr:row>0</xdr:row>
      <xdr:rowOff>180975</xdr:rowOff>
    </xdr:from>
    <xdr:to>
      <xdr:col>2</xdr:col>
      <xdr:colOff>2228850</xdr:colOff>
      <xdr:row>5</xdr:row>
      <xdr:rowOff>76200</xdr:rowOff>
    </xdr:to>
    <xdr:pic>
      <xdr:nvPicPr>
        <xdr:cNvPr id="46096"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180975"/>
          <a:ext cx="35623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323850</xdr:colOff>
      <xdr:row>1</xdr:row>
      <xdr:rowOff>142875</xdr:rowOff>
    </xdr:from>
    <xdr:to>
      <xdr:col>2</xdr:col>
      <xdr:colOff>2628900</xdr:colOff>
      <xdr:row>6</xdr:row>
      <xdr:rowOff>85725</xdr:rowOff>
    </xdr:to>
    <xdr:pic>
      <xdr:nvPicPr>
        <xdr:cNvPr id="47120"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342900"/>
          <a:ext cx="38100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257175</xdr:colOff>
      <xdr:row>1</xdr:row>
      <xdr:rowOff>9525</xdr:rowOff>
    </xdr:from>
    <xdr:to>
      <xdr:col>3</xdr:col>
      <xdr:colOff>28575</xdr:colOff>
      <xdr:row>6</xdr:row>
      <xdr:rowOff>66675</xdr:rowOff>
    </xdr:to>
    <xdr:pic>
      <xdr:nvPicPr>
        <xdr:cNvPr id="48144"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209550"/>
          <a:ext cx="38195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295275</xdr:colOff>
      <xdr:row>1</xdr:row>
      <xdr:rowOff>76200</xdr:rowOff>
    </xdr:from>
    <xdr:to>
      <xdr:col>2</xdr:col>
      <xdr:colOff>2571750</xdr:colOff>
      <xdr:row>6</xdr:row>
      <xdr:rowOff>85725</xdr:rowOff>
    </xdr:to>
    <xdr:pic>
      <xdr:nvPicPr>
        <xdr:cNvPr id="49168"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276225"/>
          <a:ext cx="37814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285750</xdr:colOff>
      <xdr:row>1</xdr:row>
      <xdr:rowOff>66675</xdr:rowOff>
    </xdr:from>
    <xdr:to>
      <xdr:col>2</xdr:col>
      <xdr:colOff>2590800</xdr:colOff>
      <xdr:row>6</xdr:row>
      <xdr:rowOff>66675</xdr:rowOff>
    </xdr:to>
    <xdr:pic>
      <xdr:nvPicPr>
        <xdr:cNvPr id="50192"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66700"/>
          <a:ext cx="38100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228600</xdr:colOff>
      <xdr:row>1</xdr:row>
      <xdr:rowOff>47625</xdr:rowOff>
    </xdr:from>
    <xdr:to>
      <xdr:col>2</xdr:col>
      <xdr:colOff>2505075</xdr:colOff>
      <xdr:row>6</xdr:row>
      <xdr:rowOff>161925</xdr:rowOff>
    </xdr:to>
    <xdr:pic>
      <xdr:nvPicPr>
        <xdr:cNvPr id="51216"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247650"/>
          <a:ext cx="3781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371475</xdr:colOff>
      <xdr:row>1</xdr:row>
      <xdr:rowOff>66675</xdr:rowOff>
    </xdr:from>
    <xdr:to>
      <xdr:col>2</xdr:col>
      <xdr:colOff>2647950</xdr:colOff>
      <xdr:row>6</xdr:row>
      <xdr:rowOff>85725</xdr:rowOff>
    </xdr:to>
    <xdr:pic>
      <xdr:nvPicPr>
        <xdr:cNvPr id="52240"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266700"/>
          <a:ext cx="37814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276225</xdr:colOff>
      <xdr:row>1</xdr:row>
      <xdr:rowOff>114300</xdr:rowOff>
    </xdr:from>
    <xdr:to>
      <xdr:col>2</xdr:col>
      <xdr:colOff>2562225</xdr:colOff>
      <xdr:row>6</xdr:row>
      <xdr:rowOff>85725</xdr:rowOff>
    </xdr:to>
    <xdr:pic>
      <xdr:nvPicPr>
        <xdr:cNvPr id="53273"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314325"/>
          <a:ext cx="37909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285750</xdr:colOff>
      <xdr:row>1</xdr:row>
      <xdr:rowOff>66675</xdr:rowOff>
    </xdr:from>
    <xdr:to>
      <xdr:col>2</xdr:col>
      <xdr:colOff>2590800</xdr:colOff>
      <xdr:row>6</xdr:row>
      <xdr:rowOff>66675</xdr:rowOff>
    </xdr:to>
    <xdr:pic>
      <xdr:nvPicPr>
        <xdr:cNvPr id="54288"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66700"/>
          <a:ext cx="38100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276225</xdr:colOff>
      <xdr:row>1</xdr:row>
      <xdr:rowOff>57150</xdr:rowOff>
    </xdr:from>
    <xdr:to>
      <xdr:col>3</xdr:col>
      <xdr:colOff>266700</xdr:colOff>
      <xdr:row>7</xdr:row>
      <xdr:rowOff>19050</xdr:rowOff>
    </xdr:to>
    <xdr:pic>
      <xdr:nvPicPr>
        <xdr:cNvPr id="33364"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47650"/>
          <a:ext cx="47148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323850</xdr:colOff>
      <xdr:row>1</xdr:row>
      <xdr:rowOff>66675</xdr:rowOff>
    </xdr:from>
    <xdr:to>
      <xdr:col>2</xdr:col>
      <xdr:colOff>2619375</xdr:colOff>
      <xdr:row>6</xdr:row>
      <xdr:rowOff>66675</xdr:rowOff>
    </xdr:to>
    <xdr:pic>
      <xdr:nvPicPr>
        <xdr:cNvPr id="55327"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266700"/>
          <a:ext cx="38004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1</xdr:row>
      <xdr:rowOff>66675</xdr:rowOff>
    </xdr:from>
    <xdr:to>
      <xdr:col>2</xdr:col>
      <xdr:colOff>2590800</xdr:colOff>
      <xdr:row>6</xdr:row>
      <xdr:rowOff>66675</xdr:rowOff>
    </xdr:to>
    <xdr:pic>
      <xdr:nvPicPr>
        <xdr:cNvPr id="55328"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66700"/>
          <a:ext cx="38100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285750</xdr:colOff>
      <xdr:row>1</xdr:row>
      <xdr:rowOff>66675</xdr:rowOff>
    </xdr:from>
    <xdr:to>
      <xdr:col>2</xdr:col>
      <xdr:colOff>2590800</xdr:colOff>
      <xdr:row>6</xdr:row>
      <xdr:rowOff>66675</xdr:rowOff>
    </xdr:to>
    <xdr:pic>
      <xdr:nvPicPr>
        <xdr:cNvPr id="56336"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66700"/>
          <a:ext cx="38100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285750</xdr:colOff>
      <xdr:row>1</xdr:row>
      <xdr:rowOff>66675</xdr:rowOff>
    </xdr:from>
    <xdr:to>
      <xdr:col>2</xdr:col>
      <xdr:colOff>2590800</xdr:colOff>
      <xdr:row>6</xdr:row>
      <xdr:rowOff>66675</xdr:rowOff>
    </xdr:to>
    <xdr:pic>
      <xdr:nvPicPr>
        <xdr:cNvPr id="57360"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66700"/>
          <a:ext cx="38100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285750</xdr:colOff>
      <xdr:row>1</xdr:row>
      <xdr:rowOff>66675</xdr:rowOff>
    </xdr:from>
    <xdr:to>
      <xdr:col>2</xdr:col>
      <xdr:colOff>2590800</xdr:colOff>
      <xdr:row>6</xdr:row>
      <xdr:rowOff>66675</xdr:rowOff>
    </xdr:to>
    <xdr:pic>
      <xdr:nvPicPr>
        <xdr:cNvPr id="58384"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66700"/>
          <a:ext cx="38100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285750</xdr:colOff>
      <xdr:row>1</xdr:row>
      <xdr:rowOff>66675</xdr:rowOff>
    </xdr:from>
    <xdr:to>
      <xdr:col>2</xdr:col>
      <xdr:colOff>2590800</xdr:colOff>
      <xdr:row>6</xdr:row>
      <xdr:rowOff>66675</xdr:rowOff>
    </xdr:to>
    <xdr:pic>
      <xdr:nvPicPr>
        <xdr:cNvPr id="59408"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66700"/>
          <a:ext cx="38100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285750</xdr:colOff>
      <xdr:row>1</xdr:row>
      <xdr:rowOff>66675</xdr:rowOff>
    </xdr:from>
    <xdr:to>
      <xdr:col>2</xdr:col>
      <xdr:colOff>2590800</xdr:colOff>
      <xdr:row>6</xdr:row>
      <xdr:rowOff>66675</xdr:rowOff>
    </xdr:to>
    <xdr:pic>
      <xdr:nvPicPr>
        <xdr:cNvPr id="60432"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66700"/>
          <a:ext cx="38100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285750</xdr:colOff>
      <xdr:row>1</xdr:row>
      <xdr:rowOff>66675</xdr:rowOff>
    </xdr:from>
    <xdr:to>
      <xdr:col>2</xdr:col>
      <xdr:colOff>2590800</xdr:colOff>
      <xdr:row>6</xdr:row>
      <xdr:rowOff>66675</xdr:rowOff>
    </xdr:to>
    <xdr:pic>
      <xdr:nvPicPr>
        <xdr:cNvPr id="61456"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66700"/>
          <a:ext cx="38100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285750</xdr:colOff>
      <xdr:row>1</xdr:row>
      <xdr:rowOff>66675</xdr:rowOff>
    </xdr:from>
    <xdr:to>
      <xdr:col>2</xdr:col>
      <xdr:colOff>2590800</xdr:colOff>
      <xdr:row>6</xdr:row>
      <xdr:rowOff>66675</xdr:rowOff>
    </xdr:to>
    <xdr:pic>
      <xdr:nvPicPr>
        <xdr:cNvPr id="62480"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66700"/>
          <a:ext cx="38100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285750</xdr:colOff>
      <xdr:row>1</xdr:row>
      <xdr:rowOff>66675</xdr:rowOff>
    </xdr:from>
    <xdr:to>
      <xdr:col>2</xdr:col>
      <xdr:colOff>2590800</xdr:colOff>
      <xdr:row>6</xdr:row>
      <xdr:rowOff>66675</xdr:rowOff>
    </xdr:to>
    <xdr:pic>
      <xdr:nvPicPr>
        <xdr:cNvPr id="63504"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66700"/>
          <a:ext cx="38100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285750</xdr:colOff>
      <xdr:row>1</xdr:row>
      <xdr:rowOff>66675</xdr:rowOff>
    </xdr:from>
    <xdr:to>
      <xdr:col>2</xdr:col>
      <xdr:colOff>2590800</xdr:colOff>
      <xdr:row>6</xdr:row>
      <xdr:rowOff>66675</xdr:rowOff>
    </xdr:to>
    <xdr:pic>
      <xdr:nvPicPr>
        <xdr:cNvPr id="64528"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66700"/>
          <a:ext cx="38100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1</xdr:row>
      <xdr:rowOff>28575</xdr:rowOff>
    </xdr:from>
    <xdr:to>
      <xdr:col>3</xdr:col>
      <xdr:colOff>219075</xdr:colOff>
      <xdr:row>6</xdr:row>
      <xdr:rowOff>142875</xdr:rowOff>
    </xdr:to>
    <xdr:pic>
      <xdr:nvPicPr>
        <xdr:cNvPr id="41249"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219075"/>
          <a:ext cx="46005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41250"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45910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41251"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45910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41252"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45910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41253"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45910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41254"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45910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41255"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45910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1</xdr:row>
      <xdr:rowOff>28575</xdr:rowOff>
    </xdr:from>
    <xdr:to>
      <xdr:col>3</xdr:col>
      <xdr:colOff>219075</xdr:colOff>
      <xdr:row>6</xdr:row>
      <xdr:rowOff>142875</xdr:rowOff>
    </xdr:to>
    <xdr:pic>
      <xdr:nvPicPr>
        <xdr:cNvPr id="41256"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219075"/>
          <a:ext cx="46005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41257"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45910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41258"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45910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41259"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45910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41260"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45910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41261"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45910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41262"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45910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285750</xdr:colOff>
      <xdr:row>1</xdr:row>
      <xdr:rowOff>66675</xdr:rowOff>
    </xdr:from>
    <xdr:to>
      <xdr:col>2</xdr:col>
      <xdr:colOff>2590800</xdr:colOff>
      <xdr:row>6</xdr:row>
      <xdr:rowOff>66675</xdr:rowOff>
    </xdr:to>
    <xdr:pic>
      <xdr:nvPicPr>
        <xdr:cNvPr id="65552"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66700"/>
          <a:ext cx="38100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285750</xdr:colOff>
      <xdr:row>1</xdr:row>
      <xdr:rowOff>66675</xdr:rowOff>
    </xdr:from>
    <xdr:to>
      <xdr:col>2</xdr:col>
      <xdr:colOff>2590800</xdr:colOff>
      <xdr:row>6</xdr:row>
      <xdr:rowOff>66675</xdr:rowOff>
    </xdr:to>
    <xdr:pic>
      <xdr:nvPicPr>
        <xdr:cNvPr id="66576"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66700"/>
          <a:ext cx="36576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295275</xdr:colOff>
      <xdr:row>1</xdr:row>
      <xdr:rowOff>66675</xdr:rowOff>
    </xdr:from>
    <xdr:to>
      <xdr:col>2</xdr:col>
      <xdr:colOff>2590800</xdr:colOff>
      <xdr:row>6</xdr:row>
      <xdr:rowOff>66675</xdr:rowOff>
    </xdr:to>
    <xdr:pic>
      <xdr:nvPicPr>
        <xdr:cNvPr id="67600"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266700"/>
          <a:ext cx="39814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285750</xdr:colOff>
      <xdr:row>1</xdr:row>
      <xdr:rowOff>66675</xdr:rowOff>
    </xdr:from>
    <xdr:to>
      <xdr:col>2</xdr:col>
      <xdr:colOff>2590800</xdr:colOff>
      <xdr:row>6</xdr:row>
      <xdr:rowOff>66675</xdr:rowOff>
    </xdr:to>
    <xdr:pic>
      <xdr:nvPicPr>
        <xdr:cNvPr id="68624"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66700"/>
          <a:ext cx="38100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285750</xdr:colOff>
      <xdr:row>1</xdr:row>
      <xdr:rowOff>66675</xdr:rowOff>
    </xdr:from>
    <xdr:to>
      <xdr:col>2</xdr:col>
      <xdr:colOff>2590800</xdr:colOff>
      <xdr:row>6</xdr:row>
      <xdr:rowOff>66675</xdr:rowOff>
    </xdr:to>
    <xdr:pic>
      <xdr:nvPicPr>
        <xdr:cNvPr id="69648"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66700"/>
          <a:ext cx="38100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285750</xdr:colOff>
      <xdr:row>1</xdr:row>
      <xdr:rowOff>66675</xdr:rowOff>
    </xdr:from>
    <xdr:to>
      <xdr:col>2</xdr:col>
      <xdr:colOff>2590800</xdr:colOff>
      <xdr:row>6</xdr:row>
      <xdr:rowOff>66675</xdr:rowOff>
    </xdr:to>
    <xdr:pic>
      <xdr:nvPicPr>
        <xdr:cNvPr id="70672"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66700"/>
          <a:ext cx="38100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285750</xdr:colOff>
      <xdr:row>1</xdr:row>
      <xdr:rowOff>66675</xdr:rowOff>
    </xdr:from>
    <xdr:to>
      <xdr:col>2</xdr:col>
      <xdr:colOff>2590800</xdr:colOff>
      <xdr:row>6</xdr:row>
      <xdr:rowOff>66675</xdr:rowOff>
    </xdr:to>
    <xdr:pic>
      <xdr:nvPicPr>
        <xdr:cNvPr id="71696"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66700"/>
          <a:ext cx="38100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285750</xdr:colOff>
      <xdr:row>1</xdr:row>
      <xdr:rowOff>66675</xdr:rowOff>
    </xdr:from>
    <xdr:to>
      <xdr:col>2</xdr:col>
      <xdr:colOff>2590800</xdr:colOff>
      <xdr:row>6</xdr:row>
      <xdr:rowOff>66675</xdr:rowOff>
    </xdr:to>
    <xdr:pic>
      <xdr:nvPicPr>
        <xdr:cNvPr id="72720"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66700"/>
          <a:ext cx="38100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2279176</xdr:colOff>
      <xdr:row>6</xdr:row>
      <xdr:rowOff>47486</xdr:rowOff>
    </xdr:to>
    <xdr:pic>
      <xdr:nvPicPr>
        <xdr:cNvPr id="3" name="2 Imagen"/>
        <xdr:cNvPicPr>
          <a:picLocks noChangeAspect="1"/>
        </xdr:cNvPicPr>
      </xdr:nvPicPr>
      <xdr:blipFill>
        <a:blip xmlns:r="http://schemas.openxmlformats.org/officeDocument/2006/relationships" r:embed="rId1"/>
        <a:stretch>
          <a:fillRect/>
        </a:stretch>
      </xdr:blipFill>
      <xdr:spPr>
        <a:xfrm>
          <a:off x="0" y="0"/>
          <a:ext cx="3790476" cy="111428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285750</xdr:colOff>
      <xdr:row>1</xdr:row>
      <xdr:rowOff>66675</xdr:rowOff>
    </xdr:from>
    <xdr:to>
      <xdr:col>2</xdr:col>
      <xdr:colOff>2590800</xdr:colOff>
      <xdr:row>6</xdr:row>
      <xdr:rowOff>66675</xdr:rowOff>
    </xdr:to>
    <xdr:pic>
      <xdr:nvPicPr>
        <xdr:cNvPr id="74768"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66700"/>
          <a:ext cx="38100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276225</xdr:colOff>
      <xdr:row>1</xdr:row>
      <xdr:rowOff>28575</xdr:rowOff>
    </xdr:from>
    <xdr:to>
      <xdr:col>3</xdr:col>
      <xdr:colOff>266700</xdr:colOff>
      <xdr:row>6</xdr:row>
      <xdr:rowOff>161925</xdr:rowOff>
    </xdr:to>
    <xdr:pic>
      <xdr:nvPicPr>
        <xdr:cNvPr id="18369"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33242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18370"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33242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18371"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33242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18372"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33242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276225</xdr:colOff>
      <xdr:row>1</xdr:row>
      <xdr:rowOff>28575</xdr:rowOff>
    </xdr:from>
    <xdr:to>
      <xdr:col>3</xdr:col>
      <xdr:colOff>266700</xdr:colOff>
      <xdr:row>6</xdr:row>
      <xdr:rowOff>161925</xdr:rowOff>
    </xdr:to>
    <xdr:pic>
      <xdr:nvPicPr>
        <xdr:cNvPr id="18913"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44291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18914"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44291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276225</xdr:colOff>
      <xdr:row>1</xdr:row>
      <xdr:rowOff>28575</xdr:rowOff>
    </xdr:from>
    <xdr:to>
      <xdr:col>3</xdr:col>
      <xdr:colOff>266700</xdr:colOff>
      <xdr:row>6</xdr:row>
      <xdr:rowOff>161925</xdr:rowOff>
    </xdr:to>
    <xdr:pic>
      <xdr:nvPicPr>
        <xdr:cNvPr id="3793"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54673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3794"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54673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3795"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54673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276225</xdr:colOff>
      <xdr:row>1</xdr:row>
      <xdr:rowOff>28575</xdr:rowOff>
    </xdr:from>
    <xdr:to>
      <xdr:col>3</xdr:col>
      <xdr:colOff>266700</xdr:colOff>
      <xdr:row>6</xdr:row>
      <xdr:rowOff>161925</xdr:rowOff>
    </xdr:to>
    <xdr:pic>
      <xdr:nvPicPr>
        <xdr:cNvPr id="2529"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69056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28575</xdr:rowOff>
    </xdr:from>
    <xdr:to>
      <xdr:col>3</xdr:col>
      <xdr:colOff>266700</xdr:colOff>
      <xdr:row>6</xdr:row>
      <xdr:rowOff>161925</xdr:rowOff>
    </xdr:to>
    <xdr:pic>
      <xdr:nvPicPr>
        <xdr:cNvPr id="2530"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19075"/>
          <a:ext cx="69056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238125</xdr:colOff>
      <xdr:row>1</xdr:row>
      <xdr:rowOff>28575</xdr:rowOff>
    </xdr:from>
    <xdr:to>
      <xdr:col>5</xdr:col>
      <xdr:colOff>552450</xdr:colOff>
      <xdr:row>6</xdr:row>
      <xdr:rowOff>161925</xdr:rowOff>
    </xdr:to>
    <xdr:pic>
      <xdr:nvPicPr>
        <xdr:cNvPr id="38986" name="Imagen 1" descr="F:\MARTHA SALDARRIAGA\Martha saldarriaga\contratos\ministerio de trabajo\imagen\Logo-MinTrabaj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219075"/>
          <a:ext cx="66294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caceres/AppData/Local/Microsoft/Windows/Temporary%20Internet%20Files/Content.Outlook/7F9E5F33/Oficina_TIC/Ejecuci&#243;n/1.%20Primer_Trimestre/TI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yortiz/AppData/Local/Microsoft/Windows/Temporary%20Internet%20Files/Content.Outlook/FTAKT2HU/Copia%20de%20MODELO%20INTEGRADO%20DE%20PLANEACI&#211;N%20Y%20GESTION%202013_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yortiz/AppData/Local/Microsoft/Windows/Temporary%20Internet%20Files/Content.Outlook/FTAKT2HU/Copia%20de%20PLAN%20DE%20ACCION%20GUAJIRA%202013%20CORREGIDO%20ENVIADO%20A%20BOGOT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yortiz/AppData/Local/Microsoft/Windows/Temporary%20Internet%20Files/Content.Outlook/FTAKT2HU/MODELO%20INTEGRADO%20DE%20PLANEACI&#211;N%20Y%20GESTION%202013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echeverry/AppData/Local/Microsoft/Windows/Temporary%20Internet%20Files/Content.Outlook/ESHKZHBG/Oficina_Planeaci&#243;n/Ejecuci&#243;n/1.%20Primer_Trimestre/OAPlaneac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villamil/Dropbox/Planeaci&#243;n/Planes_Acci&#243;n/Planeaci&#243;n_2013/Nivel_Central/Oficina_Juridica/Ejecuci&#243;n/2.%20Segundo_Trimestre/plan%20de%20accion%20%20Juridica%20segundo%20trimestre(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ospina/AppData/Local/Microsoft/Windows/Temporary%20Internet%20Files/Content.Outlook/1V4TLPSE/Subdirecci&#243;n_Administrativa/Ejecuci&#243;n/1.%20Primer_Trimestre/Sub_Administrati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avillamil/AppData/Local/Microsoft/Windows/Temporary%20Internet%20Files/Content.Outlook/B5AENURG/Copia%20de%20Planes_Acci&#243;n_2013_V_20_marzo%20xls%20ultimo%20plan%20de%20acci&#243;n%20abril%202%20del%202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htascon/Dropbox/Planeaci&#243;n/Planes_Acci&#243;n/Planeaci&#243;n_2013/Direcci&#243;n_Derechos_F/Ejecuci&#243;n/1.%20Primer_Trimestre/DDF_Ponderac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scastellanos\AppData\Local\Microsoft\Windows\Temporary%20Internet%20Files\Content.Outlook\9IC96QLU\Copia%20de%20Plan%20de%20acci&#243;n_DGPESF%2015012013_OIT%20(Revisi&#243;n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Users\scastellanos\AppData\Local\Microsoft\Windows\Temporary%20Internet%20Files\Content.Outlook\9IC96QLU\Copia%20de%20Plan%20de%20acci&#243;n_DGPESF%2015012013_revSFP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yortiz/Documents/PLAN%20DE%20ACCION%20AJUSTADO%20MT%202013/movilidad/plan%20de%20accion%20modificado%20enero%2029%20del%202013/ejecui&#243;n%20primer%20trimestre%202013/ejecuci&#243;n%20del%20primer%20trimestre%2030%20de%20enero%20del%20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IC"/>
      <sheetName val="Ponderacion"/>
    </sheetNames>
    <sheetDataSet>
      <sheetData sheetId="0" refreshError="1"/>
      <sheetData sheetId="1" refreshError="1">
        <row r="7">
          <cell r="K7">
            <v>0.15</v>
          </cell>
          <cell r="L7">
            <v>0.6</v>
          </cell>
          <cell r="M7">
            <v>0.125</v>
          </cell>
          <cell r="N7">
            <v>0.125</v>
          </cell>
        </row>
        <row r="11">
          <cell r="K11">
            <v>0.25</v>
          </cell>
          <cell r="L11">
            <v>0.75</v>
          </cell>
        </row>
        <row r="14">
          <cell r="L14">
            <v>0.20750000000000002</v>
          </cell>
          <cell r="M14">
            <v>0.33250000000000002</v>
          </cell>
          <cell r="N14">
            <v>0.46</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retaria_General"/>
      <sheetName val="O_Planeación"/>
      <sheetName val="O_Control_Interno"/>
      <sheetName val="O_TIC"/>
      <sheetName val="O_Juridica"/>
      <sheetName val="O_Cooperación"/>
      <sheetName val="IVC"/>
      <sheetName val="D_Pensiones"/>
      <sheetName val="D_Generacion_Empleo"/>
      <sheetName val="D_Derechos_Fundamentales"/>
      <sheetName val="D_Movilidad"/>
      <sheetName val="D_Riesgos_Laborales"/>
      <sheetName val="G_Equidad"/>
      <sheetName val="Amazonas"/>
      <sheetName val="Antioquia"/>
      <sheetName val="Arauca"/>
      <sheetName val="Atlantico"/>
      <sheetName val="Bolivar"/>
      <sheetName val="Caldas"/>
      <sheetName val="Caqueta"/>
      <sheetName val="Casanare"/>
      <sheetName val="Cauca"/>
      <sheetName val="Cesar"/>
      <sheetName val="Choco"/>
      <sheetName val="Cordoba"/>
      <sheetName val="Cundinamarca"/>
      <sheetName val="Guainia"/>
      <sheetName val="Magdalena"/>
      <sheetName val="Meta"/>
      <sheetName val="Nariño"/>
      <sheetName val="Norte_Santander"/>
      <sheetName val="Putumayo"/>
      <sheetName val="Risaralda"/>
      <sheetName val="San_Andres"/>
      <sheetName val="Santander"/>
      <sheetName val="Sucre"/>
      <sheetName val="Tolima"/>
      <sheetName val="Uraba"/>
      <sheetName val="Vaupes"/>
      <sheetName val="Vich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40">
          <cell r="N40" t="str">
            <v xml:space="preserve">Número de visitas administrativa laborales practicadas / número de investigaciones administrativas iniciadas  </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_accion_territoriales"/>
      <sheetName val="Hoja1"/>
    </sheetNames>
    <sheetDataSet>
      <sheetData sheetId="0" refreshError="1">
        <row r="40">
          <cell r="M40" t="str">
            <v>INSPECTORES DE TRABAJO DEL GRUPO DE PREVENCION, INSPECCION, VIGILANCIA, CONTROL, RESOLUCION DE CONFLICTOS Y CONCILIACION</v>
          </cell>
          <cell r="N40" t="str">
            <v xml:space="preserve">Número de visitas administrativa laborales practicadas / número de investigaciones administrativas iniciadas  </v>
          </cell>
        </row>
        <row r="41">
          <cell r="M41" t="str">
            <v>INSPECTORES DE TRABAJO DEL GRUPO DE PREVENCION, INSPECCION, VIGILANCIA, CONTROL, RESOLUCION DE CONFLICTOS Y CONCILIACION</v>
          </cell>
          <cell r="N41" t="str">
            <v xml:space="preserve">Informes trimestrales que den cumplimiento a la meta propuesta en cada Dirección Territorial para la suscripción de Acuerdos Laborales </v>
          </cell>
        </row>
      </sheetData>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retaria_General"/>
      <sheetName val="O_Planeación"/>
      <sheetName val="O_Control_Interno"/>
      <sheetName val="O_TIC"/>
      <sheetName val="O_Juridica"/>
      <sheetName val="O_Cooperación"/>
      <sheetName val="IVC"/>
      <sheetName val="D_Pensiones"/>
      <sheetName val="D_Generacion_Empleo"/>
      <sheetName val="D_Derechos_Fundamentales"/>
      <sheetName val="D_Movilidad"/>
      <sheetName val="D_Riesgos_Laborales"/>
      <sheetName val="G_Equidad"/>
      <sheetName val="Amazonas"/>
      <sheetName val="Antioquia"/>
      <sheetName val="Arauca"/>
      <sheetName val="Atlantico"/>
      <sheetName val="Bolivar"/>
      <sheetName val="Boyaca"/>
      <sheetName val="Caldas"/>
      <sheetName val="Caqueta"/>
      <sheetName val="Casanare"/>
      <sheetName val="Cauca"/>
      <sheetName val="Cesar"/>
      <sheetName val="Choco"/>
      <sheetName val="Cordoba"/>
      <sheetName val="Cundinamarca"/>
      <sheetName val="Guainia"/>
      <sheetName val="Magdalena"/>
      <sheetName val="Meta"/>
      <sheetName val="Nariño"/>
      <sheetName val="Norte_Santander"/>
      <sheetName val="Putumayo"/>
      <sheetName val="Risaralda"/>
      <sheetName val="San_Andres"/>
      <sheetName val="Santander"/>
      <sheetName val="Sucre"/>
      <sheetName val="Tolima"/>
      <sheetName val="Uraba"/>
      <sheetName val="Valle"/>
      <sheetName val="Vaupes"/>
      <sheetName val="Vich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1">
          <cell r="P41" t="str">
            <v xml:space="preserve">1 Informe elaborado </v>
          </cell>
          <cell r="Q41" t="str">
            <v xml:space="preserve">1 Informe elaborado </v>
          </cell>
          <cell r="R41" t="str">
            <v xml:space="preserve">1 Informe elaborado </v>
          </cell>
          <cell r="S41" t="str">
            <v xml:space="preserve">1 Informe elaborado </v>
          </cell>
        </row>
        <row r="42">
          <cell r="N42" t="str">
            <v>Investigaciones administrativ laborales resueltas/Investigaciones administrativas pendientes de resolver anterior del 2013</v>
          </cell>
          <cell r="O42" t="str">
            <v>No. total de investigaciones adm Labo. Pendientes de resolver anterior a 2013, en cada DT.</v>
          </cell>
          <cell r="P42">
            <v>0.2</v>
          </cell>
          <cell r="Q42">
            <v>0.3</v>
          </cell>
          <cell r="R42">
            <v>0.3</v>
          </cell>
          <cell r="S42">
            <v>0.2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_Administrativa"/>
      <sheetName val="Ponderacion"/>
      <sheetName val="O_Planeación"/>
      <sheetName val="O_Control_Interno"/>
      <sheetName val="O_TIC"/>
      <sheetName val="O_Juridica"/>
      <sheetName val="O_Cooperacion_RI"/>
      <sheetName val="D_IVC"/>
      <sheetName val="D_Pensiones"/>
      <sheetName val="O_Control_Disciplinario"/>
      <sheetName val="S_Talento_Humano"/>
      <sheetName val="D- Generacion Empleo"/>
      <sheetName val="D_Derechos_Fundamentales"/>
      <sheetName val="D_Movilidad"/>
      <sheetName val="D_Riesgos_Laborales"/>
      <sheetName val="G_Equidad"/>
      <sheetName val="Amazonas"/>
      <sheetName val="Antioquia"/>
      <sheetName val="Arauca"/>
      <sheetName val="Atlantico"/>
      <sheetName val="Barrancabermeja"/>
      <sheetName val="Bolivar"/>
      <sheetName val="Boyaca"/>
      <sheetName val="Caldas"/>
      <sheetName val="Caqueta"/>
      <sheetName val="Casanare"/>
      <sheetName val="Cauca"/>
      <sheetName val="Cesar"/>
      <sheetName val="Choco"/>
      <sheetName val="Cordoba"/>
      <sheetName val="Cundinamarca"/>
      <sheetName val="Guajira"/>
      <sheetName val="Guainia"/>
      <sheetName val="Huila"/>
      <sheetName val="Magdalena"/>
      <sheetName val="Meta"/>
      <sheetName val="Nariño"/>
      <sheetName val="Norte_Santander"/>
      <sheetName val="Putumayo"/>
      <sheetName val="Quindio"/>
      <sheetName val="Risaralda"/>
      <sheetName val="San_Andres"/>
      <sheetName val="Santander"/>
      <sheetName val="Sucre"/>
      <sheetName val="Tolima"/>
      <sheetName val="Uraba"/>
      <sheetName val="Valle"/>
      <sheetName val="Vaupes"/>
      <sheetName val="Vichada"/>
    </sheetNames>
    <sheetDataSet>
      <sheetData sheetId="0"/>
      <sheetData sheetId="1">
        <row r="16">
          <cell r="J16">
            <v>0.49999600000000011</v>
          </cell>
          <cell r="K16">
            <v>0.19046990480000003</v>
          </cell>
          <cell r="L16">
            <v>0.15475590480000001</v>
          </cell>
          <cell r="M16">
            <v>0.15475590480000001</v>
          </cell>
        </row>
        <row r="25">
          <cell r="J25">
            <v>0.33581500000000003</v>
          </cell>
          <cell r="K25">
            <v>0.30723500000000004</v>
          </cell>
          <cell r="L25">
            <v>0.17862500000000001</v>
          </cell>
          <cell r="M25">
            <v>0.17862500000000001</v>
          </cell>
        </row>
        <row r="29">
          <cell r="J29">
            <v>0.125</v>
          </cell>
          <cell r="K29">
            <v>0.42499999999999999</v>
          </cell>
          <cell r="L29">
            <v>0.32500000000000001</v>
          </cell>
          <cell r="M29">
            <v>0.125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_Administrativa"/>
      <sheetName val="S_Talento_Humano"/>
      <sheetName val="Ponderacion_juridica"/>
      <sheetName val="O_Juridica"/>
      <sheetName val="Amazonas"/>
      <sheetName val="Antioquia"/>
      <sheetName val="Arauca"/>
      <sheetName val="Atlantico"/>
      <sheetName val="Barrancabermeja"/>
      <sheetName val="Bolivar"/>
      <sheetName val="Boyaca"/>
      <sheetName val="Caldas"/>
      <sheetName val="Caqueta"/>
      <sheetName val="Casanare"/>
      <sheetName val="Cauca"/>
      <sheetName val="Cesar"/>
      <sheetName val="Choco"/>
      <sheetName val="Cordoba"/>
      <sheetName val="Cundinamarca"/>
      <sheetName val="Guajira"/>
      <sheetName val="Guainia"/>
      <sheetName val="Huila"/>
      <sheetName val="Magdalena"/>
      <sheetName val="Meta"/>
      <sheetName val="Nariño"/>
      <sheetName val="Norte_Santander"/>
      <sheetName val="Putumayo"/>
      <sheetName val="Quindio"/>
      <sheetName val="Risaralda"/>
      <sheetName val="San_Andres"/>
      <sheetName val="Santander"/>
      <sheetName val="Sucre"/>
      <sheetName val="Tolima"/>
      <sheetName val="Uraba"/>
      <sheetName val="Valle"/>
      <sheetName val="Vaupes"/>
      <sheetName val="Vichada"/>
    </sheetNames>
    <sheetDataSet>
      <sheetData sheetId="0"/>
      <sheetData sheetId="1"/>
      <sheetData sheetId="2">
        <row r="9">
          <cell r="J9">
            <v>0.57142857142857151</v>
          </cell>
          <cell r="K9">
            <v>0.14285714285714288</v>
          </cell>
          <cell r="L9">
            <v>0.14285714285714288</v>
          </cell>
          <cell r="M9">
            <v>0.14285714285714288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_Administrativa"/>
      <sheetName val="Ponderacion_Administrativa"/>
      <sheetName val="Planeación"/>
      <sheetName val="O_Control_Interno"/>
      <sheetName val="O_TIC"/>
      <sheetName val="O_Juridica"/>
      <sheetName val="O_Cooperación"/>
      <sheetName val="IVC"/>
      <sheetName val="D_Pensiones"/>
      <sheetName val="D_Generacion_Empleo"/>
      <sheetName val="D_Derechos_Fundamentales"/>
      <sheetName val="D_Movilidad"/>
      <sheetName val="D_Riesgos_Laborales"/>
      <sheetName val="G_Equidad"/>
      <sheetName val="Amazonas"/>
      <sheetName val="Antioquia"/>
      <sheetName val="Arauca"/>
      <sheetName val="Atlantico"/>
      <sheetName val="Barrancabermeja"/>
      <sheetName val="Bolivar"/>
      <sheetName val="Boyaca"/>
      <sheetName val="Caldas"/>
      <sheetName val="Caqueta"/>
      <sheetName val="Casanare"/>
      <sheetName val="Cauca"/>
      <sheetName val="Cesar"/>
      <sheetName val="Choco"/>
      <sheetName val="Cordoba"/>
      <sheetName val="Cundinamarca"/>
      <sheetName val="Guajira"/>
      <sheetName val="Guainia"/>
      <sheetName val="Huila"/>
      <sheetName val="Magdalena"/>
      <sheetName val="Meta"/>
      <sheetName val="Nariño"/>
      <sheetName val="Norte_Santander"/>
      <sheetName val="Putumayo"/>
      <sheetName val="Risaralda"/>
      <sheetName val="San_Andres"/>
      <sheetName val="Santander"/>
      <sheetName val="Sucre"/>
      <sheetName val="Tolima"/>
      <sheetName val="Uraba"/>
      <sheetName val="Valle"/>
      <sheetName val="Vaupes"/>
      <sheetName val="Vichada"/>
    </sheetNames>
    <sheetDataSet>
      <sheetData sheetId="0" refreshError="1"/>
      <sheetData sheetId="1" refreshError="1">
        <row r="8">
          <cell r="G8">
            <v>8.3349999999999994E-2</v>
          </cell>
          <cell r="I8">
            <v>0.41674999999999995</v>
          </cell>
          <cell r="J8">
            <v>0.41674999999999995</v>
          </cell>
        </row>
        <row r="13">
          <cell r="G13">
            <v>0.2</v>
          </cell>
          <cell r="I13">
            <v>0.3</v>
          </cell>
          <cell r="J13">
            <v>0.2</v>
          </cell>
        </row>
        <row r="19">
          <cell r="G19">
            <v>0</v>
          </cell>
          <cell r="H19">
            <v>0</v>
          </cell>
          <cell r="I19">
            <v>0.6</v>
          </cell>
          <cell r="J19">
            <v>0.4</v>
          </cell>
        </row>
        <row r="23">
          <cell r="G23">
            <v>0.125</v>
          </cell>
          <cell r="I23">
            <v>0.27500000000000002</v>
          </cell>
          <cell r="J23">
            <v>0.42499999999999999</v>
          </cell>
        </row>
        <row r="28">
          <cell r="G28">
            <v>0</v>
          </cell>
          <cell r="I28">
            <v>0.4</v>
          </cell>
          <cell r="J28">
            <v>0.4</v>
          </cell>
        </row>
        <row r="36">
          <cell r="G36">
            <v>0.25</v>
          </cell>
          <cell r="I36">
            <v>0.31000000000000005</v>
          </cell>
          <cell r="J36">
            <v>0.31000000000000005</v>
          </cell>
        </row>
        <row r="42">
          <cell r="G42">
            <v>0</v>
          </cell>
          <cell r="I42">
            <v>0.49999500000000002</v>
          </cell>
          <cell r="J42">
            <v>0.49999500000000002</v>
          </cell>
        </row>
        <row r="49">
          <cell r="G49">
            <v>0</v>
          </cell>
          <cell r="I49">
            <v>0.5</v>
          </cell>
          <cell r="J49">
            <v>0.5</v>
          </cell>
        </row>
        <row r="55">
          <cell r="G55">
            <v>0.25</v>
          </cell>
          <cell r="H55">
            <v>0.25</v>
          </cell>
          <cell r="I55">
            <v>0.25</v>
          </cell>
          <cell r="J55">
            <v>0.25</v>
          </cell>
        </row>
        <row r="59">
          <cell r="G59">
            <v>0.25</v>
          </cell>
          <cell r="I59">
            <v>0.25</v>
          </cell>
          <cell r="J59">
            <v>0.25</v>
          </cell>
        </row>
        <row r="64">
          <cell r="G64">
            <v>0</v>
          </cell>
          <cell r="I64">
            <v>0</v>
          </cell>
          <cell r="J64">
            <v>0.99999000000000005</v>
          </cell>
        </row>
        <row r="70">
          <cell r="G70">
            <v>0.33333000000000002</v>
          </cell>
          <cell r="I70">
            <v>0</v>
          </cell>
          <cell r="J70">
            <v>0.33333000000000002</v>
          </cell>
        </row>
        <row r="75">
          <cell r="G75">
            <v>0</v>
          </cell>
          <cell r="I75">
            <v>0.5</v>
          </cell>
          <cell r="J75">
            <v>0.5</v>
          </cell>
        </row>
        <row r="81">
          <cell r="G81">
            <v>0.49999500000000002</v>
          </cell>
          <cell r="I81">
            <v>0.16666500000000001</v>
          </cell>
          <cell r="J81">
            <v>0.16666500000000001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_Administrativa"/>
      <sheetName val="O_Planeación"/>
      <sheetName val="O_Control_Interno"/>
      <sheetName val="O_TIC"/>
      <sheetName val="O_Juridica"/>
      <sheetName val="O_Cooperacion_RI"/>
      <sheetName val="D_IVC"/>
      <sheetName val="D_Pensiones"/>
      <sheetName val="O_Control_Disciplinario"/>
      <sheetName val="S_Talento_Humano"/>
      <sheetName val="D_Generacion_Empleo"/>
      <sheetName val="D_Derechos_Fundamentales"/>
      <sheetName val="D_Movilidad"/>
      <sheetName val="D_Riesgos_Laborales"/>
      <sheetName val="G_Equidad"/>
      <sheetName val="Amazonas"/>
      <sheetName val="Antioquia"/>
      <sheetName val="Arauca"/>
      <sheetName val="Atlantico"/>
      <sheetName val="Barrancabermeja"/>
      <sheetName val="Bolivar"/>
      <sheetName val="Boyaca"/>
      <sheetName val="Caldas"/>
      <sheetName val="Caqueta"/>
      <sheetName val="Casanare"/>
      <sheetName val="Cauca"/>
      <sheetName val="Cesar"/>
      <sheetName val="Choco"/>
      <sheetName val="Cordoba"/>
      <sheetName val="Cundinamarca"/>
      <sheetName val="Guajira"/>
      <sheetName val="Guainia"/>
      <sheetName val="Huila"/>
      <sheetName val="Magdalena"/>
      <sheetName val="Meta"/>
      <sheetName val="Nariño"/>
      <sheetName val="Norte_Santander"/>
      <sheetName val="Putumayo"/>
      <sheetName val="Risaralda"/>
      <sheetName val="San_Andres"/>
      <sheetName val="Santander"/>
      <sheetName val="Sucre"/>
      <sheetName val="Tolima"/>
      <sheetName val="Uraba"/>
      <sheetName val="Valle"/>
      <sheetName val="Vaupes"/>
      <sheetName val="Vichada"/>
    </sheetNames>
    <sheetDataSet>
      <sheetData sheetId="0" refreshError="1"/>
      <sheetData sheetId="1" refreshError="1"/>
      <sheetData sheetId="2" refreshError="1"/>
      <sheetData sheetId="3" refreshError="1"/>
      <sheetData sheetId="4" refreshError="1"/>
      <sheetData sheetId="5" refreshError="1"/>
      <sheetData sheetId="6" refreshError="1">
        <row r="13">
          <cell r="G13" t="str">
            <v>Políticas de Desarrollo Administrativo</v>
          </cell>
          <cell r="M13" t="str">
            <v>PROGRAMACION TRIMESTRAL ACTIVIDADES (indicar porcentaje para el periodo)</v>
          </cell>
          <cell r="Q13" t="str">
            <v>SEGUIMIENTO TRIMESTRAL DE ACTIVIDADES
(reportar en porcentaje)</v>
          </cell>
        </row>
        <row r="14">
          <cell r="M14" t="str">
            <v>1er Trimestre</v>
          </cell>
          <cell r="N14" t="str">
            <v>2° Trimestre</v>
          </cell>
          <cell r="O14" t="str">
            <v>3er Trimestre</v>
          </cell>
          <cell r="P14" t="str">
            <v>4° Trimestre</v>
          </cell>
          <cell r="Q14" t="str">
            <v>1er Trimestre</v>
          </cell>
          <cell r="R14" t="str">
            <v>2° Trimestre</v>
          </cell>
          <cell r="T14" t="str">
            <v>4° Trimestre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FT"/>
      <sheetName val="datos"/>
      <sheetName val="avance"/>
      <sheetName val="Hoja3"/>
    </sheetNames>
    <sheetDataSet>
      <sheetData sheetId="0" refreshError="1"/>
      <sheetData sheetId="1" refreshError="1">
        <row r="7">
          <cell r="L7">
            <v>7.3999999999999996E-2</v>
          </cell>
          <cell r="M7">
            <v>0.14799999999999999</v>
          </cell>
          <cell r="N7">
            <v>0.222</v>
          </cell>
          <cell r="O7">
            <v>0.55600000000000005</v>
          </cell>
        </row>
        <row r="14">
          <cell r="M14">
            <v>0.22222222222222221</v>
          </cell>
          <cell r="N14">
            <v>0.33333333333333331</v>
          </cell>
          <cell r="O14">
            <v>0.44444444444444442</v>
          </cell>
        </row>
        <row r="69">
          <cell r="M69">
            <v>9.2333333333333351E-2</v>
          </cell>
          <cell r="N69">
            <v>0.39252380952380955</v>
          </cell>
          <cell r="O69">
            <v>0.51514285714285712</v>
          </cell>
        </row>
        <row r="80">
          <cell r="L80">
            <v>0.17499999999999999</v>
          </cell>
          <cell r="M80">
            <v>0.27499999999999997</v>
          </cell>
          <cell r="N80">
            <v>0.27499999999999997</v>
          </cell>
          <cell r="O80">
            <v>0.27499999999999997</v>
          </cell>
        </row>
        <row r="86">
          <cell r="L86">
            <v>6.25E-2</v>
          </cell>
          <cell r="M86">
            <v>0.3125</v>
          </cell>
          <cell r="N86">
            <v>0.3125</v>
          </cell>
          <cell r="O86">
            <v>0.3125</v>
          </cell>
        </row>
        <row r="113">
          <cell r="L113">
            <v>0.19333333333333333</v>
          </cell>
          <cell r="M113">
            <v>0.255</v>
          </cell>
          <cell r="N113">
            <v>0.255</v>
          </cell>
          <cell r="O113">
            <v>0.29666666666666663</v>
          </cell>
        </row>
        <row r="123">
          <cell r="M123">
            <v>3.5714285714285712E-2</v>
          </cell>
          <cell r="N123">
            <v>0.10714285714285714</v>
          </cell>
          <cell r="O123">
            <v>0.8571428571428571</v>
          </cell>
        </row>
      </sheetData>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 140112 DGPEYSF"/>
      <sheetName val="PLAN AD - SSF"/>
      <sheetName val="PLAN AD - SAMPL"/>
      <sheetName val="PLAN AD - ATT"/>
      <sheetName val="PLAN AD - FORMALIZACIÓN"/>
      <sheetName val="PLAN AD - SERVICIO PUB DE EMPLE"/>
      <sheetName val="PLAN AD - PROMOCIÓN EMPLEO"/>
      <sheetName val="EQUIPO ADMINISTRATIVO"/>
      <sheetName val="OIT"/>
      <sheetName val="Hoja1"/>
    </sheetNames>
    <sheetDataSet>
      <sheetData sheetId="0" refreshError="1"/>
      <sheetData sheetId="1" refreshError="1"/>
      <sheetData sheetId="2" refreshError="1"/>
      <sheetData sheetId="3" refreshError="1"/>
      <sheetData sheetId="4" refreshError="1">
        <row r="13">
          <cell r="D13">
            <v>200000000</v>
          </cell>
        </row>
        <row r="14">
          <cell r="D14">
            <v>106700000</v>
          </cell>
        </row>
        <row r="17">
          <cell r="D17">
            <v>85000000</v>
          </cell>
        </row>
        <row r="23">
          <cell r="D23">
            <v>38412824.207492799</v>
          </cell>
        </row>
        <row r="24">
          <cell r="D24">
            <v>800000000</v>
          </cell>
        </row>
        <row r="25">
          <cell r="D25">
            <v>46500000</v>
          </cell>
        </row>
      </sheetData>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 140112 DGPEYSF"/>
      <sheetName val="PLAN AD - FORMALIZACIÓN"/>
      <sheetName val="PLAN AD - SSF"/>
      <sheetName val="PLAN AD - SAMPL"/>
      <sheetName val="PLAN AD - ATT"/>
      <sheetName val="PLAN AD - SERVICIO PUB DE EMPLE"/>
      <sheetName val="PLAN AD - PROMOCIÓN EMPLEO"/>
      <sheetName val="EQUIPO ADMINISTRATIVO"/>
      <sheetName val="OIT"/>
      <sheetName val="Hoja1"/>
    </sheetNames>
    <sheetDataSet>
      <sheetData sheetId="0" refreshError="1"/>
      <sheetData sheetId="1" refreshError="1">
        <row r="22">
          <cell r="D22">
            <v>59670000</v>
          </cell>
        </row>
        <row r="29">
          <cell r="D29">
            <v>39780000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_Administrativa"/>
      <sheetName val="S_Talento_Humano"/>
      <sheetName val="O_Control_Disciplinario"/>
      <sheetName val="O_Planeación"/>
      <sheetName val="O_Control_Interno"/>
      <sheetName val="O_TIC"/>
      <sheetName val="O_Juridica"/>
      <sheetName val="O_Cooperacion_RI"/>
      <sheetName val="D_IVC"/>
      <sheetName val="D_Pensiones"/>
      <sheetName val="D- Generacion Empleo"/>
      <sheetName val="D_Derechos_Fundamentales"/>
      <sheetName val="D_Riesgos_Laborales"/>
      <sheetName val="G. Victimas"/>
      <sheetName val="G_Equidad"/>
      <sheetName val="D_Movilidad"/>
      <sheetName val="Amazonas"/>
      <sheetName val="Antioquia"/>
      <sheetName val="Arauca"/>
      <sheetName val="Atlantico"/>
      <sheetName val="Barrancabermeja"/>
      <sheetName val="Bolivar"/>
      <sheetName val="Boyaca"/>
      <sheetName val="Caldas"/>
      <sheetName val="Caqueta"/>
      <sheetName val="Casanare"/>
      <sheetName val="Cauca"/>
      <sheetName val="Cesar"/>
      <sheetName val="Choco"/>
      <sheetName val="Cordoba"/>
      <sheetName val="Cundinamarca"/>
      <sheetName val="Guajira"/>
      <sheetName val="Guainia"/>
      <sheetName val="Huila"/>
      <sheetName val="Magdalena"/>
      <sheetName val="Meta"/>
      <sheetName val="Nariño"/>
      <sheetName val="Norte_Santander"/>
      <sheetName val="Putumayo"/>
      <sheetName val="Quindio"/>
      <sheetName val="Risaralda"/>
      <sheetName val="San_Andres"/>
      <sheetName val="Santander"/>
      <sheetName val="Sucre"/>
      <sheetName val="Tolima"/>
      <sheetName val="Uraba"/>
      <sheetName val="Valle"/>
      <sheetName val="Vaupes"/>
      <sheetName val="Vicha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8">
          <cell r="R28">
            <v>1</v>
          </cell>
        </row>
        <row r="62">
          <cell r="A62" t="str">
            <v xml:space="preserve"> CUMPLIMIENTO  DE LA META FÍSICO </v>
          </cell>
        </row>
        <row r="64">
          <cell r="A64" t="str">
            <v xml:space="preserve">VALOR TOTAL CUMPLIMIENTO  DE LA META DE LOS RECURSOS </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8.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mintrabajo.gov.co/sig-procesos/procesos-estrategicos/1743-gestion-de-servicio-a-la-ciudadania.html" TargetMode="External"/><Relationship Id="rId2" Type="http://schemas.openxmlformats.org/officeDocument/2006/relationships/hyperlink" Target="http://pqrd.mintrabajo.gov.co/" TargetMode="External"/><Relationship Id="rId1" Type="http://schemas.openxmlformats.org/officeDocument/2006/relationships/hyperlink" Target="http://www.mintrabajo.gov.co/colabora" TargetMode="External"/><Relationship Id="rId5" Type="http://schemas.openxmlformats.org/officeDocument/2006/relationships/drawing" Target="../drawings/drawing7.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AJ62"/>
  <sheetViews>
    <sheetView zoomScale="60" zoomScaleNormal="60" zoomScaleSheetLayoutView="80" workbookViewId="0">
      <selection sqref="A1:AF8"/>
    </sheetView>
  </sheetViews>
  <sheetFormatPr baseColWidth="10" defaultColWidth="29.140625" defaultRowHeight="15" x14ac:dyDescent="0.25"/>
  <cols>
    <col min="1" max="1" width="16.5703125" style="36" customWidth="1"/>
    <col min="2" max="2" width="58.5703125" style="316" customWidth="1"/>
    <col min="3" max="3" width="15.7109375" style="36" customWidth="1"/>
    <col min="4" max="4" width="18.5703125" style="36" customWidth="1"/>
    <col min="5" max="5" width="11" style="36" customWidth="1"/>
    <col min="6" max="7" width="29.140625" style="36" customWidth="1"/>
    <col min="8" max="8" width="9" style="227" customWidth="1"/>
    <col min="9" max="9" width="10.28515625" style="227" customWidth="1"/>
    <col min="10" max="10" width="37.140625" style="36" customWidth="1"/>
    <col min="11" max="16" width="16.42578125" style="36" customWidth="1"/>
    <col min="17" max="24" width="16.42578125" style="36" hidden="1" customWidth="1"/>
    <col min="25" max="25" width="25.42578125" style="36" hidden="1" customWidth="1"/>
    <col min="26" max="26" width="14.5703125" style="227" customWidth="1"/>
    <col min="27" max="27" width="46.5703125" style="36" customWidth="1"/>
    <col min="28" max="28" width="15.7109375" style="36" customWidth="1"/>
    <col min="29" max="29" width="17.42578125" style="36" customWidth="1"/>
    <col min="30" max="30" width="21.42578125" style="44" customWidth="1"/>
    <col min="31" max="31" width="14.7109375" style="36" customWidth="1"/>
    <col min="32" max="32" width="15.7109375" style="36" customWidth="1"/>
    <col min="33" max="33" width="28.42578125" style="36" customWidth="1"/>
    <col min="34" max="34" width="24.85546875" style="36" customWidth="1"/>
    <col min="35" max="35" width="11.42578125" style="36" hidden="1" customWidth="1"/>
    <col min="36" max="249" width="11.42578125" style="36" customWidth="1"/>
    <col min="250" max="250" width="16.5703125" style="36" customWidth="1"/>
    <col min="251" max="251" width="58.5703125" style="36" customWidth="1"/>
    <col min="252" max="252" width="15.7109375" style="36" customWidth="1"/>
    <col min="253" max="253" width="18.5703125" style="36" customWidth="1"/>
    <col min="254" max="254" width="11" style="36" customWidth="1"/>
    <col min="255" max="16384" width="29.140625" style="36"/>
  </cols>
  <sheetData>
    <row r="1" spans="1:35" ht="15" customHeight="1" x14ac:dyDescent="0.25">
      <c r="A1" s="1340" t="s">
        <v>322</v>
      </c>
      <c r="B1" s="1341"/>
      <c r="C1" s="1341"/>
      <c r="D1" s="1341"/>
      <c r="E1" s="1341"/>
      <c r="F1" s="1341"/>
      <c r="G1" s="1341"/>
      <c r="H1" s="1341"/>
      <c r="I1" s="1341"/>
      <c r="J1" s="1341"/>
      <c r="K1" s="1341"/>
      <c r="L1" s="1341"/>
      <c r="M1" s="1341"/>
      <c r="N1" s="1341"/>
      <c r="O1" s="1341"/>
      <c r="P1" s="1341"/>
      <c r="Q1" s="1341"/>
      <c r="R1" s="1341"/>
      <c r="S1" s="1341"/>
      <c r="T1" s="1341"/>
      <c r="U1" s="1341"/>
      <c r="V1" s="1341"/>
      <c r="W1" s="1341"/>
      <c r="X1" s="1341"/>
      <c r="Y1" s="1341"/>
      <c r="Z1" s="1341"/>
      <c r="AA1" s="1341"/>
      <c r="AB1" s="1341"/>
      <c r="AC1" s="1341"/>
      <c r="AD1" s="1341"/>
      <c r="AE1" s="1341"/>
      <c r="AF1" s="1342"/>
      <c r="AG1" s="1349" t="s">
        <v>1485</v>
      </c>
      <c r="AH1" s="1350"/>
    </row>
    <row r="2" spans="1:35" ht="15" customHeight="1" x14ac:dyDescent="0.25">
      <c r="A2" s="1343"/>
      <c r="B2" s="1344"/>
      <c r="C2" s="1344"/>
      <c r="D2" s="1344"/>
      <c r="E2" s="1344"/>
      <c r="F2" s="1344"/>
      <c r="G2" s="1344"/>
      <c r="H2" s="1344"/>
      <c r="I2" s="1344"/>
      <c r="J2" s="1344"/>
      <c r="K2" s="1344"/>
      <c r="L2" s="1344"/>
      <c r="M2" s="1344"/>
      <c r="N2" s="1344"/>
      <c r="O2" s="1344"/>
      <c r="P2" s="1344"/>
      <c r="Q2" s="1344"/>
      <c r="R2" s="1344"/>
      <c r="S2" s="1344"/>
      <c r="T2" s="1344"/>
      <c r="U2" s="1344"/>
      <c r="V2" s="1344"/>
      <c r="W2" s="1344"/>
      <c r="X2" s="1344"/>
      <c r="Y2" s="1344"/>
      <c r="Z2" s="1344"/>
      <c r="AA2" s="1344"/>
      <c r="AB2" s="1344"/>
      <c r="AC2" s="1344"/>
      <c r="AD2" s="1344"/>
      <c r="AE2" s="1344"/>
      <c r="AF2" s="1345"/>
      <c r="AG2" s="1351"/>
      <c r="AH2" s="1352"/>
    </row>
    <row r="3" spans="1:35" ht="15" customHeight="1" x14ac:dyDescent="0.25">
      <c r="A3" s="1343"/>
      <c r="B3" s="1344"/>
      <c r="C3" s="1344"/>
      <c r="D3" s="1344"/>
      <c r="E3" s="1344"/>
      <c r="F3" s="1344"/>
      <c r="G3" s="1344"/>
      <c r="H3" s="1344"/>
      <c r="I3" s="1344"/>
      <c r="J3" s="1344"/>
      <c r="K3" s="1344"/>
      <c r="L3" s="1344"/>
      <c r="M3" s="1344"/>
      <c r="N3" s="1344"/>
      <c r="O3" s="1344"/>
      <c r="P3" s="1344"/>
      <c r="Q3" s="1344"/>
      <c r="R3" s="1344"/>
      <c r="S3" s="1344"/>
      <c r="T3" s="1344"/>
      <c r="U3" s="1344"/>
      <c r="V3" s="1344"/>
      <c r="W3" s="1344"/>
      <c r="X3" s="1344"/>
      <c r="Y3" s="1344"/>
      <c r="Z3" s="1344"/>
      <c r="AA3" s="1344"/>
      <c r="AB3" s="1344"/>
      <c r="AC3" s="1344"/>
      <c r="AD3" s="1344"/>
      <c r="AE3" s="1344"/>
      <c r="AF3" s="1345"/>
      <c r="AG3" s="1349" t="s">
        <v>324</v>
      </c>
      <c r="AH3" s="1350"/>
    </row>
    <row r="4" spans="1:35" ht="15" customHeight="1" x14ac:dyDescent="0.25">
      <c r="A4" s="1343"/>
      <c r="B4" s="1344"/>
      <c r="C4" s="1344"/>
      <c r="D4" s="1344"/>
      <c r="E4" s="1344"/>
      <c r="F4" s="1344"/>
      <c r="G4" s="1344"/>
      <c r="H4" s="1344"/>
      <c r="I4" s="1344"/>
      <c r="J4" s="1344"/>
      <c r="K4" s="1344"/>
      <c r="L4" s="1344"/>
      <c r="M4" s="1344"/>
      <c r="N4" s="1344"/>
      <c r="O4" s="1344"/>
      <c r="P4" s="1344"/>
      <c r="Q4" s="1344"/>
      <c r="R4" s="1344"/>
      <c r="S4" s="1344"/>
      <c r="T4" s="1344"/>
      <c r="U4" s="1344"/>
      <c r="V4" s="1344"/>
      <c r="W4" s="1344"/>
      <c r="X4" s="1344"/>
      <c r="Y4" s="1344"/>
      <c r="Z4" s="1344"/>
      <c r="AA4" s="1344"/>
      <c r="AB4" s="1344"/>
      <c r="AC4" s="1344"/>
      <c r="AD4" s="1344"/>
      <c r="AE4" s="1344"/>
      <c r="AF4" s="1345"/>
      <c r="AG4" s="1351"/>
      <c r="AH4" s="1352"/>
    </row>
    <row r="5" spans="1:35" ht="15" customHeight="1" x14ac:dyDescent="0.25">
      <c r="A5" s="1343"/>
      <c r="B5" s="1344"/>
      <c r="C5" s="1344"/>
      <c r="D5" s="1344"/>
      <c r="E5" s="1344"/>
      <c r="F5" s="1344"/>
      <c r="G5" s="1344"/>
      <c r="H5" s="1344"/>
      <c r="I5" s="1344"/>
      <c r="J5" s="1344"/>
      <c r="K5" s="1344"/>
      <c r="L5" s="1344"/>
      <c r="M5" s="1344"/>
      <c r="N5" s="1344"/>
      <c r="O5" s="1344"/>
      <c r="P5" s="1344"/>
      <c r="Q5" s="1344"/>
      <c r="R5" s="1344"/>
      <c r="S5" s="1344"/>
      <c r="T5" s="1344"/>
      <c r="U5" s="1344"/>
      <c r="V5" s="1344"/>
      <c r="W5" s="1344"/>
      <c r="X5" s="1344"/>
      <c r="Y5" s="1344"/>
      <c r="Z5" s="1344"/>
      <c r="AA5" s="1344"/>
      <c r="AB5" s="1344"/>
      <c r="AC5" s="1344"/>
      <c r="AD5" s="1344"/>
      <c r="AE5" s="1344"/>
      <c r="AF5" s="1345"/>
      <c r="AG5" s="1349" t="s">
        <v>325</v>
      </c>
      <c r="AH5" s="1350"/>
    </row>
    <row r="6" spans="1:35" ht="15" customHeight="1" x14ac:dyDescent="0.25">
      <c r="A6" s="1343"/>
      <c r="B6" s="1344"/>
      <c r="C6" s="1344"/>
      <c r="D6" s="1344"/>
      <c r="E6" s="1344"/>
      <c r="F6" s="1344"/>
      <c r="G6" s="1344"/>
      <c r="H6" s="1344"/>
      <c r="I6" s="1344"/>
      <c r="J6" s="1344"/>
      <c r="K6" s="1344"/>
      <c r="L6" s="1344"/>
      <c r="M6" s="1344"/>
      <c r="N6" s="1344"/>
      <c r="O6" s="1344"/>
      <c r="P6" s="1344"/>
      <c r="Q6" s="1344"/>
      <c r="R6" s="1344"/>
      <c r="S6" s="1344"/>
      <c r="T6" s="1344"/>
      <c r="U6" s="1344"/>
      <c r="V6" s="1344"/>
      <c r="W6" s="1344"/>
      <c r="X6" s="1344"/>
      <c r="Y6" s="1344"/>
      <c r="Z6" s="1344"/>
      <c r="AA6" s="1344"/>
      <c r="AB6" s="1344"/>
      <c r="AC6" s="1344"/>
      <c r="AD6" s="1344"/>
      <c r="AE6" s="1344"/>
      <c r="AF6" s="1345"/>
      <c r="AG6" s="1351"/>
      <c r="AH6" s="1352"/>
    </row>
    <row r="7" spans="1:35" ht="15" customHeight="1" x14ac:dyDescent="0.25">
      <c r="A7" s="1343"/>
      <c r="B7" s="1344"/>
      <c r="C7" s="1344"/>
      <c r="D7" s="1344"/>
      <c r="E7" s="1344"/>
      <c r="F7" s="1344"/>
      <c r="G7" s="1344"/>
      <c r="H7" s="1344"/>
      <c r="I7" s="1344"/>
      <c r="J7" s="1344"/>
      <c r="K7" s="1344"/>
      <c r="L7" s="1344"/>
      <c r="M7" s="1344"/>
      <c r="N7" s="1344"/>
      <c r="O7" s="1344"/>
      <c r="P7" s="1344"/>
      <c r="Q7" s="1344"/>
      <c r="R7" s="1344"/>
      <c r="S7" s="1344"/>
      <c r="T7" s="1344"/>
      <c r="U7" s="1344"/>
      <c r="V7" s="1344"/>
      <c r="W7" s="1344"/>
      <c r="X7" s="1344"/>
      <c r="Y7" s="1344"/>
      <c r="Z7" s="1344"/>
      <c r="AA7" s="1344"/>
      <c r="AB7" s="1344"/>
      <c r="AC7" s="1344"/>
      <c r="AD7" s="1344"/>
      <c r="AE7" s="1344"/>
      <c r="AF7" s="1345"/>
      <c r="AG7" s="1349" t="s">
        <v>326</v>
      </c>
      <c r="AH7" s="1350"/>
    </row>
    <row r="8" spans="1:35" ht="16.5" customHeight="1" x14ac:dyDescent="0.25">
      <c r="A8" s="1346"/>
      <c r="B8" s="1347"/>
      <c r="C8" s="1347"/>
      <c r="D8" s="1347"/>
      <c r="E8" s="1347"/>
      <c r="F8" s="1347"/>
      <c r="G8" s="1347"/>
      <c r="H8" s="1347"/>
      <c r="I8" s="1347"/>
      <c r="J8" s="1347"/>
      <c r="K8" s="1347"/>
      <c r="L8" s="1347"/>
      <c r="M8" s="1347"/>
      <c r="N8" s="1347"/>
      <c r="O8" s="1347"/>
      <c r="P8" s="1347"/>
      <c r="Q8" s="1347"/>
      <c r="R8" s="1347"/>
      <c r="S8" s="1347"/>
      <c r="T8" s="1347"/>
      <c r="U8" s="1347"/>
      <c r="V8" s="1347"/>
      <c r="W8" s="1347"/>
      <c r="X8" s="1347"/>
      <c r="Y8" s="1347"/>
      <c r="Z8" s="1347"/>
      <c r="AA8" s="1347"/>
      <c r="AB8" s="1347"/>
      <c r="AC8" s="1347"/>
      <c r="AD8" s="1347"/>
      <c r="AE8" s="1347"/>
      <c r="AF8" s="1348"/>
      <c r="AG8" s="1351"/>
      <c r="AH8" s="1352"/>
    </row>
    <row r="9" spans="1:35" ht="30" customHeight="1" x14ac:dyDescent="0.25">
      <c r="A9" s="1353" t="s">
        <v>1249</v>
      </c>
      <c r="B9" s="1353"/>
      <c r="C9" s="1353"/>
      <c r="D9" s="1353"/>
      <c r="E9" s="1353"/>
      <c r="F9" s="1353"/>
      <c r="G9" s="1353"/>
      <c r="H9" s="1353"/>
      <c r="I9" s="1353"/>
      <c r="J9" s="1353"/>
      <c r="K9" s="1353"/>
      <c r="L9" s="1353"/>
      <c r="M9" s="1353"/>
      <c r="N9" s="1353"/>
      <c r="O9" s="1353"/>
      <c r="P9" s="1353"/>
      <c r="Q9" s="1353"/>
      <c r="R9" s="1353"/>
      <c r="S9" s="1353"/>
      <c r="T9" s="1353"/>
      <c r="U9" s="1353"/>
      <c r="V9" s="1353"/>
      <c r="W9" s="1353"/>
      <c r="X9" s="1353"/>
      <c r="Y9" s="1353"/>
      <c r="Z9" s="1353"/>
      <c r="AA9" s="1353"/>
      <c r="AB9" s="1353"/>
      <c r="AC9" s="1353"/>
      <c r="AD9" s="1353"/>
      <c r="AE9" s="1353"/>
      <c r="AF9" s="1353"/>
      <c r="AG9" s="1353"/>
      <c r="AH9" s="1353"/>
    </row>
    <row r="10" spans="1:35" ht="30.75" customHeight="1" x14ac:dyDescent="0.25">
      <c r="A10" s="1354" t="s">
        <v>355</v>
      </c>
      <c r="B10" s="1354"/>
      <c r="C10" s="1354"/>
      <c r="D10" s="1354"/>
      <c r="E10" s="1354"/>
      <c r="F10" s="1354"/>
      <c r="G10" s="1354"/>
      <c r="H10" s="1354"/>
      <c r="I10" s="1354"/>
      <c r="J10" s="1354"/>
      <c r="K10" s="1354"/>
      <c r="L10" s="1354"/>
      <c r="M10" s="1354"/>
      <c r="N10" s="1354"/>
      <c r="O10" s="1354"/>
      <c r="P10" s="1354"/>
      <c r="Q10" s="1354"/>
      <c r="R10" s="1354"/>
      <c r="S10" s="1354"/>
      <c r="T10" s="1354"/>
      <c r="U10" s="1354"/>
      <c r="V10" s="1354"/>
      <c r="W10" s="1354"/>
      <c r="X10" s="1354"/>
      <c r="Y10" s="1354"/>
      <c r="Z10" s="1354"/>
      <c r="AA10" s="1354"/>
      <c r="AB10" s="1354"/>
      <c r="AC10" s="1354"/>
      <c r="AD10" s="1354"/>
      <c r="AE10" s="1354"/>
      <c r="AF10" s="1354"/>
      <c r="AG10" s="1354"/>
      <c r="AH10" s="1354"/>
    </row>
    <row r="11" spans="1:35" s="37" customFormat="1" ht="22.5" customHeight="1" x14ac:dyDescent="0.25">
      <c r="A11" s="1339" t="s">
        <v>4</v>
      </c>
      <c r="B11" s="1339"/>
      <c r="C11" s="1339"/>
      <c r="D11" s="1339"/>
      <c r="E11" s="1339" t="s">
        <v>356</v>
      </c>
      <c r="F11" s="1339"/>
      <c r="G11" s="1339"/>
      <c r="H11" s="1339"/>
      <c r="I11" s="1339"/>
      <c r="J11" s="1339"/>
      <c r="K11" s="1339"/>
      <c r="L11" s="1339"/>
      <c r="M11" s="1339"/>
      <c r="N11" s="1339"/>
      <c r="O11" s="1339"/>
      <c r="P11" s="1339"/>
      <c r="Q11" s="1339"/>
      <c r="R11" s="1339"/>
      <c r="S11" s="1339"/>
      <c r="T11" s="1339"/>
      <c r="U11" s="1339"/>
      <c r="V11" s="1339"/>
      <c r="W11" s="1339"/>
      <c r="X11" s="1339"/>
      <c r="Y11" s="1339"/>
      <c r="Z11" s="1339"/>
      <c r="AA11" s="1339"/>
      <c r="AB11" s="1339"/>
      <c r="AC11" s="1339"/>
      <c r="AD11" s="1339"/>
      <c r="AE11" s="1339" t="s">
        <v>7</v>
      </c>
      <c r="AF11" s="1339"/>
      <c r="AG11" s="1339"/>
      <c r="AH11" s="362" t="s">
        <v>8</v>
      </c>
    </row>
    <row r="12" spans="1:35" ht="15" customHeight="1" x14ac:dyDescent="0.25">
      <c r="A12" s="38" t="s">
        <v>9</v>
      </c>
      <c r="B12" s="52" t="s">
        <v>10</v>
      </c>
      <c r="C12" s="38" t="s">
        <v>11</v>
      </c>
      <c r="D12" s="38" t="s">
        <v>12</v>
      </c>
      <c r="E12" s="38" t="s">
        <v>13</v>
      </c>
      <c r="F12" s="38" t="s">
        <v>14</v>
      </c>
      <c r="G12" s="424" t="s">
        <v>15</v>
      </c>
      <c r="H12" s="1355" t="s">
        <v>15</v>
      </c>
      <c r="I12" s="1356"/>
      <c r="J12" s="38" t="s">
        <v>16</v>
      </c>
      <c r="K12" s="38" t="s">
        <v>357</v>
      </c>
      <c r="L12" s="38" t="s">
        <v>18</v>
      </c>
      <c r="M12" s="1357" t="s">
        <v>19</v>
      </c>
      <c r="N12" s="1358"/>
      <c r="O12" s="1358"/>
      <c r="P12" s="1359"/>
      <c r="Q12" s="1357" t="s">
        <v>19</v>
      </c>
      <c r="R12" s="1358"/>
      <c r="S12" s="1358"/>
      <c r="T12" s="1359"/>
      <c r="U12" s="1357" t="s">
        <v>20</v>
      </c>
      <c r="V12" s="1358"/>
      <c r="W12" s="1358"/>
      <c r="X12" s="1358"/>
      <c r="Y12" s="1359"/>
      <c r="Z12" s="38" t="s">
        <v>19</v>
      </c>
      <c r="AA12" s="38" t="s">
        <v>358</v>
      </c>
      <c r="AB12" s="38" t="s">
        <v>21</v>
      </c>
      <c r="AC12" s="38" t="s">
        <v>22</v>
      </c>
      <c r="AD12" s="38" t="s">
        <v>359</v>
      </c>
      <c r="AE12" s="1355" t="s">
        <v>24</v>
      </c>
      <c r="AF12" s="1356"/>
      <c r="AG12" s="38" t="s">
        <v>360</v>
      </c>
      <c r="AH12" s="38" t="s">
        <v>932</v>
      </c>
    </row>
    <row r="13" spans="1:35" ht="37.5" customHeight="1" x14ac:dyDescent="0.25">
      <c r="A13" s="1370" t="s">
        <v>29</v>
      </c>
      <c r="B13" s="1378" t="s">
        <v>30</v>
      </c>
      <c r="C13" s="1370" t="s">
        <v>31</v>
      </c>
      <c r="D13" s="1370" t="s">
        <v>32</v>
      </c>
      <c r="E13" s="1399" t="s">
        <v>327</v>
      </c>
      <c r="F13" s="1399" t="s">
        <v>328</v>
      </c>
      <c r="G13" s="1386" t="s">
        <v>526</v>
      </c>
      <c r="H13" s="1376" t="s">
        <v>35</v>
      </c>
      <c r="I13" s="1377"/>
      <c r="J13" s="1399" t="s">
        <v>36</v>
      </c>
      <c r="K13" s="1400" t="s">
        <v>329</v>
      </c>
      <c r="L13" s="1400"/>
      <c r="M13" s="1369" t="s">
        <v>330</v>
      </c>
      <c r="N13" s="1369"/>
      <c r="O13" s="1369"/>
      <c r="P13" s="1369"/>
      <c r="Q13" s="1369" t="s">
        <v>331</v>
      </c>
      <c r="R13" s="1369"/>
      <c r="S13" s="1369"/>
      <c r="T13" s="1369"/>
      <c r="U13" s="1373" t="s">
        <v>40</v>
      </c>
      <c r="V13" s="1374"/>
      <c r="W13" s="1374"/>
      <c r="X13" s="1374"/>
      <c r="Y13" s="1375"/>
      <c r="Z13" s="1371" t="s">
        <v>41</v>
      </c>
      <c r="AA13" s="1371" t="s">
        <v>1250</v>
      </c>
      <c r="AB13" s="1371" t="s">
        <v>43</v>
      </c>
      <c r="AC13" s="1371"/>
      <c r="AD13" s="1371" t="s">
        <v>44</v>
      </c>
      <c r="AE13" s="1391" t="s">
        <v>45</v>
      </c>
      <c r="AF13" s="1392"/>
      <c r="AG13" s="1384" t="s">
        <v>46</v>
      </c>
      <c r="AH13" s="1385" t="s">
        <v>334</v>
      </c>
      <c r="AI13" s="1379" t="s">
        <v>1251</v>
      </c>
    </row>
    <row r="14" spans="1:35" ht="66.75" customHeight="1" x14ac:dyDescent="0.25">
      <c r="A14" s="1370"/>
      <c r="B14" s="1378"/>
      <c r="C14" s="1370"/>
      <c r="D14" s="1370"/>
      <c r="E14" s="1399"/>
      <c r="F14" s="1399"/>
      <c r="G14" s="1386"/>
      <c r="H14" s="39" t="s">
        <v>48</v>
      </c>
      <c r="I14" s="363" t="s">
        <v>49</v>
      </c>
      <c r="J14" s="1399"/>
      <c r="K14" s="364" t="s">
        <v>50</v>
      </c>
      <c r="L14" s="364" t="s">
        <v>51</v>
      </c>
      <c r="M14" s="352" t="s">
        <v>54</v>
      </c>
      <c r="N14" s="352" t="s">
        <v>55</v>
      </c>
      <c r="O14" s="479" t="s">
        <v>56</v>
      </c>
      <c r="P14" s="479" t="s">
        <v>57</v>
      </c>
      <c r="Q14" s="352" t="s">
        <v>54</v>
      </c>
      <c r="R14" s="352" t="s">
        <v>55</v>
      </c>
      <c r="S14" s="352" t="s">
        <v>56</v>
      </c>
      <c r="T14" s="352" t="s">
        <v>57</v>
      </c>
      <c r="U14" s="145" t="s">
        <v>54</v>
      </c>
      <c r="V14" s="145" t="s">
        <v>55</v>
      </c>
      <c r="W14" s="145" t="s">
        <v>56</v>
      </c>
      <c r="X14" s="145" t="s">
        <v>57</v>
      </c>
      <c r="Y14" s="145" t="s">
        <v>58</v>
      </c>
      <c r="Z14" s="1371"/>
      <c r="AA14" s="1372"/>
      <c r="AB14" s="368" t="s">
        <v>59</v>
      </c>
      <c r="AC14" s="368" t="s">
        <v>60</v>
      </c>
      <c r="AD14" s="1371"/>
      <c r="AE14" s="367" t="s">
        <v>61</v>
      </c>
      <c r="AF14" s="367" t="s">
        <v>62</v>
      </c>
      <c r="AG14" s="1384"/>
      <c r="AH14" s="1385"/>
      <c r="AI14" s="1379"/>
    </row>
    <row r="15" spans="1:35" ht="54.75" customHeight="1" x14ac:dyDescent="0.25">
      <c r="A15" s="1383" t="s">
        <v>933</v>
      </c>
      <c r="B15" s="1414" t="s">
        <v>934</v>
      </c>
      <c r="C15" s="1380">
        <v>2011011000524</v>
      </c>
      <c r="D15" s="1381">
        <v>5400000000</v>
      </c>
      <c r="E15" s="1382" t="s">
        <v>65</v>
      </c>
      <c r="F15" s="1383" t="s">
        <v>935</v>
      </c>
      <c r="G15" s="1395" t="s">
        <v>574</v>
      </c>
      <c r="H15" s="1382"/>
      <c r="I15" s="1382" t="s">
        <v>119</v>
      </c>
      <c r="J15" s="1393" t="s">
        <v>936</v>
      </c>
      <c r="K15" s="1397">
        <v>41365</v>
      </c>
      <c r="L15" s="1397">
        <v>41851</v>
      </c>
      <c r="M15" s="1403">
        <v>0</v>
      </c>
      <c r="N15" s="1360">
        <v>0</v>
      </c>
      <c r="O15" s="1366">
        <v>0.66659999999999997</v>
      </c>
      <c r="P15" s="1366">
        <v>0.33329999999999999</v>
      </c>
      <c r="Q15" s="308" t="s">
        <v>937</v>
      </c>
      <c r="R15" s="308" t="s">
        <v>937</v>
      </c>
      <c r="S15" s="311">
        <v>1</v>
      </c>
      <c r="T15" s="308" t="s">
        <v>938</v>
      </c>
      <c r="U15" s="1403">
        <v>0</v>
      </c>
      <c r="V15" s="1408">
        <v>0</v>
      </c>
      <c r="W15" s="1403"/>
      <c r="X15" s="1403"/>
      <c r="Y15" s="307" t="s">
        <v>939</v>
      </c>
      <c r="Z15" s="300" t="s">
        <v>69</v>
      </c>
      <c r="AA15" s="301" t="s">
        <v>940</v>
      </c>
      <c r="AB15" s="1387">
        <v>41365</v>
      </c>
      <c r="AC15" s="1387">
        <v>41639</v>
      </c>
      <c r="AD15" s="1387" t="s">
        <v>941</v>
      </c>
      <c r="AE15" s="1406" t="s">
        <v>119</v>
      </c>
      <c r="AF15" s="1406"/>
      <c r="AG15" s="1401" t="s">
        <v>1252</v>
      </c>
      <c r="AH15" s="480">
        <v>531515345.44</v>
      </c>
      <c r="AI15" s="388" t="s">
        <v>712</v>
      </c>
    </row>
    <row r="16" spans="1:35" ht="49.5" customHeight="1" x14ac:dyDescent="0.25">
      <c r="A16" s="1383"/>
      <c r="B16" s="1414"/>
      <c r="C16" s="1380"/>
      <c r="D16" s="1381"/>
      <c r="E16" s="1382"/>
      <c r="F16" s="1383"/>
      <c r="G16" s="1396"/>
      <c r="H16" s="1382"/>
      <c r="I16" s="1382"/>
      <c r="J16" s="1394"/>
      <c r="K16" s="1397"/>
      <c r="L16" s="1397"/>
      <c r="M16" s="1404"/>
      <c r="N16" s="1361"/>
      <c r="O16" s="1367"/>
      <c r="P16" s="1367"/>
      <c r="Q16" s="308" t="s">
        <v>937</v>
      </c>
      <c r="R16" s="308" t="s">
        <v>937</v>
      </c>
      <c r="S16" s="311">
        <v>1</v>
      </c>
      <c r="T16" s="308" t="s">
        <v>938</v>
      </c>
      <c r="U16" s="1404"/>
      <c r="V16" s="1409"/>
      <c r="W16" s="1404"/>
      <c r="X16" s="1404"/>
      <c r="Y16" s="307" t="s">
        <v>939</v>
      </c>
      <c r="Z16" s="421" t="s">
        <v>73</v>
      </c>
      <c r="AA16" s="302" t="s">
        <v>942</v>
      </c>
      <c r="AB16" s="1387"/>
      <c r="AC16" s="1387"/>
      <c r="AD16" s="1387"/>
      <c r="AE16" s="1407"/>
      <c r="AF16" s="1407"/>
      <c r="AG16" s="1402"/>
      <c r="AH16" s="480">
        <v>716006787.25</v>
      </c>
      <c r="AI16" s="388" t="s">
        <v>712</v>
      </c>
    </row>
    <row r="17" spans="1:36" ht="41.25" customHeight="1" x14ac:dyDescent="0.25">
      <c r="A17" s="1383"/>
      <c r="B17" s="1414"/>
      <c r="C17" s="1380"/>
      <c r="D17" s="1381"/>
      <c r="E17" s="1382"/>
      <c r="F17" s="1383"/>
      <c r="G17" s="1398"/>
      <c r="H17" s="1382"/>
      <c r="I17" s="1382"/>
      <c r="J17" s="310" t="s">
        <v>943</v>
      </c>
      <c r="K17" s="1397"/>
      <c r="L17" s="1397"/>
      <c r="M17" s="1405"/>
      <c r="N17" s="1362"/>
      <c r="O17" s="1368"/>
      <c r="P17" s="1368"/>
      <c r="Q17" s="308" t="s">
        <v>937</v>
      </c>
      <c r="R17" s="308" t="s">
        <v>937</v>
      </c>
      <c r="S17" s="308" t="s">
        <v>937</v>
      </c>
      <c r="T17" s="311">
        <v>1</v>
      </c>
      <c r="U17" s="1405"/>
      <c r="V17" s="1409"/>
      <c r="W17" s="1404"/>
      <c r="X17" s="1404"/>
      <c r="Y17" s="307" t="s">
        <v>939</v>
      </c>
      <c r="Z17" s="303" t="s">
        <v>404</v>
      </c>
      <c r="AA17" s="304" t="s">
        <v>944</v>
      </c>
      <c r="AB17" s="1387"/>
      <c r="AC17" s="1387"/>
      <c r="AD17" s="1387"/>
      <c r="AE17" s="366"/>
      <c r="AF17" s="366" t="s">
        <v>119</v>
      </c>
      <c r="AG17" s="365" t="s">
        <v>1253</v>
      </c>
      <c r="AH17" s="480">
        <v>612500000</v>
      </c>
      <c r="AI17" s="388" t="s">
        <v>712</v>
      </c>
    </row>
    <row r="18" spans="1:36" ht="39.75" customHeight="1" x14ac:dyDescent="0.25">
      <c r="A18" s="1383"/>
      <c r="B18" s="1414"/>
      <c r="C18" s="1380"/>
      <c r="D18" s="1381"/>
      <c r="E18" s="421" t="s">
        <v>84</v>
      </c>
      <c r="F18" s="42" t="s">
        <v>945</v>
      </c>
      <c r="G18" s="42" t="s">
        <v>574</v>
      </c>
      <c r="H18" s="421"/>
      <c r="I18" s="421" t="s">
        <v>119</v>
      </c>
      <c r="J18" s="481" t="s">
        <v>946</v>
      </c>
      <c r="K18" s="482">
        <v>41365</v>
      </c>
      <c r="L18" s="482">
        <v>41639</v>
      </c>
      <c r="M18" s="308">
        <v>0</v>
      </c>
      <c r="N18" s="1009"/>
      <c r="O18" s="308"/>
      <c r="P18" s="311">
        <v>1</v>
      </c>
      <c r="Q18" s="308" t="s">
        <v>937</v>
      </c>
      <c r="R18" s="308" t="s">
        <v>937</v>
      </c>
      <c r="S18" s="308" t="s">
        <v>937</v>
      </c>
      <c r="T18" s="311">
        <v>1</v>
      </c>
      <c r="U18" s="308">
        <v>0</v>
      </c>
      <c r="V18" s="1410"/>
      <c r="W18" s="1405"/>
      <c r="X18" s="1405"/>
      <c r="Y18" s="307" t="s">
        <v>939</v>
      </c>
      <c r="Z18" s="306" t="s">
        <v>87</v>
      </c>
      <c r="AA18" s="304" t="s">
        <v>947</v>
      </c>
      <c r="AB18" s="305">
        <v>41365</v>
      </c>
      <c r="AC18" s="305">
        <v>41639</v>
      </c>
      <c r="AD18" s="1387"/>
      <c r="AE18" s="370" t="s">
        <v>119</v>
      </c>
      <c r="AF18" s="370"/>
      <c r="AG18" s="372" t="s">
        <v>1254</v>
      </c>
      <c r="AH18" s="480">
        <v>612065021.34000003</v>
      </c>
      <c r="AI18" s="388" t="s">
        <v>712</v>
      </c>
    </row>
    <row r="19" spans="1:36" ht="105" x14ac:dyDescent="0.25">
      <c r="A19" s="1383"/>
      <c r="B19" s="1414"/>
      <c r="C19" s="1380"/>
      <c r="D19" s="1381"/>
      <c r="E19" s="1382" t="s">
        <v>93</v>
      </c>
      <c r="F19" s="1383" t="s">
        <v>948</v>
      </c>
      <c r="G19" s="1395" t="s">
        <v>574</v>
      </c>
      <c r="H19" s="1382"/>
      <c r="I19" s="1382" t="s">
        <v>119</v>
      </c>
      <c r="J19" s="1395" t="s">
        <v>949</v>
      </c>
      <c r="K19" s="1397">
        <v>41275</v>
      </c>
      <c r="L19" s="1397">
        <v>41639</v>
      </c>
      <c r="M19" s="1366">
        <f>[1]Ponderacion!K7</f>
        <v>0.15</v>
      </c>
      <c r="N19" s="1363">
        <f>[1]Ponderacion!L7</f>
        <v>0.6</v>
      </c>
      <c r="O19" s="1366">
        <f>[1]Ponderacion!M7</f>
        <v>0.125</v>
      </c>
      <c r="P19" s="1366">
        <f>[1]Ponderacion!N7</f>
        <v>0.125</v>
      </c>
      <c r="Q19" s="311">
        <v>0.1</v>
      </c>
      <c r="R19" s="311">
        <v>0.9</v>
      </c>
      <c r="S19" s="308" t="s">
        <v>938</v>
      </c>
      <c r="T19" s="308" t="s">
        <v>938</v>
      </c>
      <c r="U19" s="1366">
        <v>0.15</v>
      </c>
      <c r="V19" s="1411">
        <v>0.6</v>
      </c>
      <c r="W19" s="1366"/>
      <c r="X19" s="1366"/>
      <c r="Y19" s="307" t="s">
        <v>950</v>
      </c>
      <c r="Z19" s="422" t="s">
        <v>97</v>
      </c>
      <c r="AA19" s="304" t="s">
        <v>1255</v>
      </c>
      <c r="AB19" s="369">
        <v>41310</v>
      </c>
      <c r="AC19" s="369" t="s">
        <v>951</v>
      </c>
      <c r="AD19" s="1387"/>
      <c r="AE19" s="1406"/>
      <c r="AF19" s="1406" t="s">
        <v>119</v>
      </c>
      <c r="AG19" s="230" t="s">
        <v>1256</v>
      </c>
      <c r="AH19" s="480">
        <v>56000000</v>
      </c>
      <c r="AI19" s="388">
        <v>0.6</v>
      </c>
      <c r="AJ19" s="483"/>
    </row>
    <row r="20" spans="1:36" ht="156" customHeight="1" x14ac:dyDescent="0.25">
      <c r="A20" s="1383"/>
      <c r="B20" s="1414"/>
      <c r="C20" s="1380"/>
      <c r="D20" s="1381"/>
      <c r="E20" s="1382"/>
      <c r="F20" s="1383"/>
      <c r="G20" s="1396"/>
      <c r="H20" s="1382"/>
      <c r="I20" s="1382"/>
      <c r="J20" s="1396"/>
      <c r="K20" s="1397"/>
      <c r="L20" s="1397"/>
      <c r="M20" s="1367"/>
      <c r="N20" s="1364"/>
      <c r="O20" s="1367"/>
      <c r="P20" s="1367"/>
      <c r="Q20" s="311">
        <v>0.25</v>
      </c>
      <c r="R20" s="311">
        <v>0.25</v>
      </c>
      <c r="S20" s="311">
        <v>0.25</v>
      </c>
      <c r="T20" s="311">
        <v>0.25</v>
      </c>
      <c r="U20" s="1367"/>
      <c r="V20" s="1412"/>
      <c r="W20" s="1367"/>
      <c r="X20" s="1367"/>
      <c r="Y20" s="308" t="s">
        <v>952</v>
      </c>
      <c r="Z20" s="421" t="s">
        <v>338</v>
      </c>
      <c r="AA20" s="309" t="s">
        <v>1257</v>
      </c>
      <c r="AB20" s="369">
        <v>41301</v>
      </c>
      <c r="AC20" s="369">
        <v>41605</v>
      </c>
      <c r="AD20" s="1387"/>
      <c r="AE20" s="1407"/>
      <c r="AF20" s="1407"/>
      <c r="AG20" s="230" t="s">
        <v>1258</v>
      </c>
      <c r="AH20" s="480">
        <v>93000000</v>
      </c>
      <c r="AI20" s="388">
        <v>0.6</v>
      </c>
    </row>
    <row r="21" spans="1:36" ht="165.75" customHeight="1" x14ac:dyDescent="0.25">
      <c r="A21" s="1383"/>
      <c r="B21" s="1414"/>
      <c r="C21" s="1380"/>
      <c r="D21" s="1381"/>
      <c r="E21" s="1382"/>
      <c r="F21" s="1383"/>
      <c r="G21" s="1396"/>
      <c r="H21" s="1382"/>
      <c r="I21" s="1382"/>
      <c r="J21" s="1396"/>
      <c r="K21" s="1397"/>
      <c r="L21" s="1397"/>
      <c r="M21" s="1367"/>
      <c r="N21" s="1364"/>
      <c r="O21" s="1367"/>
      <c r="P21" s="1367"/>
      <c r="Q21" s="311">
        <v>0.25</v>
      </c>
      <c r="R21" s="311">
        <v>0.25</v>
      </c>
      <c r="S21" s="311">
        <v>0.25</v>
      </c>
      <c r="T21" s="311">
        <v>0.25</v>
      </c>
      <c r="U21" s="1367"/>
      <c r="V21" s="1412"/>
      <c r="W21" s="1367"/>
      <c r="X21" s="1367"/>
      <c r="Y21" s="308" t="s">
        <v>953</v>
      </c>
      <c r="Z21" s="421" t="s">
        <v>339</v>
      </c>
      <c r="AA21" s="309" t="s">
        <v>1259</v>
      </c>
      <c r="AB21" s="369">
        <v>41305</v>
      </c>
      <c r="AC21" s="369" t="s">
        <v>924</v>
      </c>
      <c r="AD21" s="1387"/>
      <c r="AE21" s="1407"/>
      <c r="AF21" s="1407"/>
      <c r="AG21" s="230" t="s">
        <v>1258</v>
      </c>
      <c r="AH21" s="480">
        <v>65500000</v>
      </c>
      <c r="AI21" s="388">
        <v>0.6</v>
      </c>
    </row>
    <row r="22" spans="1:36" ht="132" customHeight="1" x14ac:dyDescent="0.25">
      <c r="A22" s="1383"/>
      <c r="B22" s="1414"/>
      <c r="C22" s="1380"/>
      <c r="D22" s="1381"/>
      <c r="E22" s="421"/>
      <c r="F22" s="1383"/>
      <c r="G22" s="1398"/>
      <c r="H22" s="421"/>
      <c r="I22" s="421" t="s">
        <v>67</v>
      </c>
      <c r="J22" s="310" t="s">
        <v>954</v>
      </c>
      <c r="K22" s="41">
        <v>41351</v>
      </c>
      <c r="L22" s="41">
        <v>41411</v>
      </c>
      <c r="M22" s="1368"/>
      <c r="N22" s="1365"/>
      <c r="O22" s="1368"/>
      <c r="P22" s="1368"/>
      <c r="Q22" s="308" t="s">
        <v>937</v>
      </c>
      <c r="R22" s="311">
        <v>1</v>
      </c>
      <c r="S22" s="308" t="s">
        <v>938</v>
      </c>
      <c r="T22" s="308" t="s">
        <v>938</v>
      </c>
      <c r="U22" s="1368"/>
      <c r="V22" s="1413"/>
      <c r="W22" s="1368"/>
      <c r="X22" s="1368"/>
      <c r="Y22" s="308" t="s">
        <v>955</v>
      </c>
      <c r="Z22" s="421" t="s">
        <v>340</v>
      </c>
      <c r="AA22" s="309" t="s">
        <v>1260</v>
      </c>
      <c r="AB22" s="373">
        <v>41351</v>
      </c>
      <c r="AC22" s="373">
        <v>41411</v>
      </c>
      <c r="AD22" s="1387"/>
      <c r="AE22" s="371"/>
      <c r="AF22" s="371"/>
      <c r="AG22" s="365" t="s">
        <v>1258</v>
      </c>
      <c r="AH22" s="480">
        <v>15100000</v>
      </c>
      <c r="AI22" s="388">
        <v>0.6</v>
      </c>
    </row>
    <row r="23" spans="1:36" ht="53.25" customHeight="1" x14ac:dyDescent="0.25">
      <c r="A23" s="1383"/>
      <c r="B23" s="1414"/>
      <c r="C23" s="1380"/>
      <c r="D23" s="1381"/>
      <c r="E23" s="1382" t="s">
        <v>101</v>
      </c>
      <c r="F23" s="1383" t="s">
        <v>956</v>
      </c>
      <c r="G23" s="1395" t="s">
        <v>574</v>
      </c>
      <c r="H23" s="1382"/>
      <c r="I23" s="1382" t="s">
        <v>67</v>
      </c>
      <c r="J23" s="481" t="s">
        <v>957</v>
      </c>
      <c r="K23" s="484">
        <v>41365</v>
      </c>
      <c r="L23" s="484">
        <v>41639</v>
      </c>
      <c r="M23" s="1403">
        <v>0</v>
      </c>
      <c r="N23" s="1360">
        <v>0</v>
      </c>
      <c r="O23" s="1403">
        <f>[1]Ponderacion!K11</f>
        <v>0.25</v>
      </c>
      <c r="P23" s="1403">
        <f>[1]Ponderacion!L11</f>
        <v>0.75</v>
      </c>
      <c r="Q23" s="308" t="s">
        <v>937</v>
      </c>
      <c r="R23" s="308" t="s">
        <v>937</v>
      </c>
      <c r="S23" s="308" t="s">
        <v>937</v>
      </c>
      <c r="T23" s="311">
        <v>1</v>
      </c>
      <c r="U23" s="1403">
        <v>0</v>
      </c>
      <c r="V23" s="1411">
        <v>0</v>
      </c>
      <c r="W23" s="1366"/>
      <c r="X23" s="1366"/>
      <c r="Y23" s="307" t="s">
        <v>939</v>
      </c>
      <c r="Z23" s="421" t="s">
        <v>104</v>
      </c>
      <c r="AA23" s="304" t="s">
        <v>958</v>
      </c>
      <c r="AB23" s="305">
        <v>41365</v>
      </c>
      <c r="AC23" s="305">
        <v>41639</v>
      </c>
      <c r="AD23" s="1387"/>
      <c r="AE23" s="370" t="s">
        <v>119</v>
      </c>
      <c r="AF23" s="370"/>
      <c r="AG23" s="372" t="s">
        <v>1261</v>
      </c>
      <c r="AH23" s="480">
        <f>1397468132.68+589000000</f>
        <v>1986468132.6800001</v>
      </c>
      <c r="AI23" s="388" t="s">
        <v>712</v>
      </c>
    </row>
    <row r="24" spans="1:36" ht="82.5" customHeight="1" x14ac:dyDescent="0.25">
      <c r="A24" s="1383"/>
      <c r="B24" s="1414"/>
      <c r="C24" s="1380"/>
      <c r="D24" s="1381"/>
      <c r="E24" s="1382"/>
      <c r="F24" s="1383"/>
      <c r="G24" s="1398"/>
      <c r="H24" s="1382"/>
      <c r="I24" s="1382"/>
      <c r="J24" s="310" t="s">
        <v>959</v>
      </c>
      <c r="K24" s="41">
        <v>41306</v>
      </c>
      <c r="L24" s="41">
        <v>41639</v>
      </c>
      <c r="M24" s="1405"/>
      <c r="N24" s="1362"/>
      <c r="O24" s="1405"/>
      <c r="P24" s="1405"/>
      <c r="Q24" s="308" t="s">
        <v>937</v>
      </c>
      <c r="R24" s="308" t="s">
        <v>937</v>
      </c>
      <c r="S24" s="311">
        <v>0.5</v>
      </c>
      <c r="T24" s="311">
        <v>0.5</v>
      </c>
      <c r="U24" s="1405"/>
      <c r="V24" s="1413"/>
      <c r="W24" s="1368"/>
      <c r="X24" s="1368"/>
      <c r="Y24" s="311"/>
      <c r="Z24" s="303" t="s">
        <v>341</v>
      </c>
      <c r="AA24" s="304" t="s">
        <v>960</v>
      </c>
      <c r="AB24" s="369">
        <v>41306</v>
      </c>
      <c r="AC24" s="369">
        <v>41639</v>
      </c>
      <c r="AD24" s="1387"/>
      <c r="AE24" s="366" t="s">
        <v>119</v>
      </c>
      <c r="AF24" s="366"/>
      <c r="AG24" s="365" t="s">
        <v>1262</v>
      </c>
      <c r="AH24" s="480">
        <f>660000000-589000000</f>
        <v>71000000</v>
      </c>
      <c r="AI24" s="388" t="s">
        <v>712</v>
      </c>
    </row>
    <row r="25" spans="1:36" ht="66.75" customHeight="1" x14ac:dyDescent="0.25">
      <c r="A25" s="1383"/>
      <c r="B25" s="1414"/>
      <c r="C25" s="1380"/>
      <c r="D25" s="1381"/>
      <c r="E25" s="421" t="s">
        <v>107</v>
      </c>
      <c r="F25" s="42" t="s">
        <v>961</v>
      </c>
      <c r="G25" s="42" t="s">
        <v>574</v>
      </c>
      <c r="H25" s="422"/>
      <c r="I25" s="422" t="s">
        <v>67</v>
      </c>
      <c r="J25" s="310" t="s">
        <v>962</v>
      </c>
      <c r="K25" s="482">
        <v>41365</v>
      </c>
      <c r="L25" s="482">
        <v>41639</v>
      </c>
      <c r="M25" s="308">
        <v>0</v>
      </c>
      <c r="N25" s="1009">
        <v>0</v>
      </c>
      <c r="O25" s="308">
        <v>0</v>
      </c>
      <c r="P25" s="311">
        <v>1</v>
      </c>
      <c r="Q25" s="308" t="s">
        <v>937</v>
      </c>
      <c r="R25" s="308" t="s">
        <v>937</v>
      </c>
      <c r="S25" s="308" t="s">
        <v>937</v>
      </c>
      <c r="T25" s="311">
        <v>1</v>
      </c>
      <c r="U25" s="308">
        <v>0</v>
      </c>
      <c r="V25" s="485">
        <v>0</v>
      </c>
      <c r="W25" s="311"/>
      <c r="X25" s="311"/>
      <c r="Y25" s="307" t="s">
        <v>939</v>
      </c>
      <c r="Z25" s="421" t="s">
        <v>110</v>
      </c>
      <c r="AA25" s="312" t="s">
        <v>963</v>
      </c>
      <c r="AB25" s="305">
        <v>41365</v>
      </c>
      <c r="AC25" s="305">
        <v>41639</v>
      </c>
      <c r="AD25" s="1387"/>
      <c r="AE25" s="370" t="s">
        <v>67</v>
      </c>
      <c r="AF25" s="370"/>
      <c r="AG25" s="372" t="s">
        <v>1263</v>
      </c>
      <c r="AH25" s="480">
        <v>358141456.14999998</v>
      </c>
      <c r="AI25" s="388" t="s">
        <v>712</v>
      </c>
    </row>
    <row r="26" spans="1:36" ht="60" x14ac:dyDescent="0.25">
      <c r="A26" s="1383"/>
      <c r="B26" s="1414"/>
      <c r="C26" s="1380"/>
      <c r="D26" s="1381"/>
      <c r="E26" s="1382" t="s">
        <v>114</v>
      </c>
      <c r="F26" s="1383" t="s">
        <v>964</v>
      </c>
      <c r="G26" s="1383" t="s">
        <v>574</v>
      </c>
      <c r="H26" s="1388"/>
      <c r="I26" s="1388" t="s">
        <v>67</v>
      </c>
      <c r="J26" s="1415" t="s">
        <v>965</v>
      </c>
      <c r="K26" s="1397">
        <v>41374</v>
      </c>
      <c r="L26" s="1397">
        <v>41639</v>
      </c>
      <c r="M26" s="1403">
        <v>0</v>
      </c>
      <c r="N26" s="1360">
        <f>[1]Ponderacion!L14</f>
        <v>0.20750000000000002</v>
      </c>
      <c r="O26" s="1403">
        <f>[1]Ponderacion!M14</f>
        <v>0.33250000000000002</v>
      </c>
      <c r="P26" s="1403">
        <f>[1]Ponderacion!N14</f>
        <v>0.46</v>
      </c>
      <c r="Q26" s="308" t="s">
        <v>937</v>
      </c>
      <c r="R26" s="311">
        <v>0.33</v>
      </c>
      <c r="S26" s="311">
        <v>0.33</v>
      </c>
      <c r="T26" s="311">
        <v>0.34</v>
      </c>
      <c r="U26" s="1403">
        <v>0</v>
      </c>
      <c r="V26" s="1408">
        <v>0.2</v>
      </c>
      <c r="W26" s="1403"/>
      <c r="X26" s="1403"/>
      <c r="Y26" s="311"/>
      <c r="Z26" s="313" t="s">
        <v>117</v>
      </c>
      <c r="AA26" s="314" t="s">
        <v>966</v>
      </c>
      <c r="AB26" s="369">
        <v>41374</v>
      </c>
      <c r="AC26" s="369">
        <v>41639</v>
      </c>
      <c r="AD26" s="1387"/>
      <c r="AE26" s="366"/>
      <c r="AF26" s="366" t="s">
        <v>67</v>
      </c>
      <c r="AG26" s="365" t="s">
        <v>1264</v>
      </c>
      <c r="AH26" s="480">
        <f>106866715.01</f>
        <v>106866715.01000001</v>
      </c>
      <c r="AI26" s="388">
        <v>0.2</v>
      </c>
    </row>
    <row r="27" spans="1:36" ht="45" x14ac:dyDescent="0.25">
      <c r="A27" s="1383"/>
      <c r="B27" s="1414"/>
      <c r="C27" s="1380"/>
      <c r="D27" s="1381"/>
      <c r="E27" s="1382"/>
      <c r="F27" s="1383"/>
      <c r="G27" s="1383"/>
      <c r="H27" s="1389"/>
      <c r="I27" s="1389"/>
      <c r="J27" s="1415"/>
      <c r="K27" s="1397"/>
      <c r="L27" s="1397"/>
      <c r="M27" s="1404"/>
      <c r="N27" s="1361"/>
      <c r="O27" s="1404"/>
      <c r="P27" s="1404"/>
      <c r="Q27" s="308" t="s">
        <v>937</v>
      </c>
      <c r="R27" s="308" t="s">
        <v>937</v>
      </c>
      <c r="S27" s="308" t="s">
        <v>937</v>
      </c>
      <c r="T27" s="311">
        <v>1</v>
      </c>
      <c r="U27" s="1404"/>
      <c r="V27" s="1409"/>
      <c r="W27" s="1404"/>
      <c r="X27" s="1404"/>
      <c r="Y27" s="307" t="s">
        <v>939</v>
      </c>
      <c r="Z27" s="421" t="s">
        <v>346</v>
      </c>
      <c r="AA27" s="315" t="s">
        <v>967</v>
      </c>
      <c r="AB27" s="369">
        <v>41374</v>
      </c>
      <c r="AC27" s="369">
        <v>41639</v>
      </c>
      <c r="AD27" s="1387"/>
      <c r="AE27" s="366"/>
      <c r="AF27" s="366" t="s">
        <v>67</v>
      </c>
      <c r="AG27" s="365" t="s">
        <v>1265</v>
      </c>
      <c r="AH27" s="480">
        <v>97836542.129999995</v>
      </c>
      <c r="AI27" s="388">
        <v>0.2</v>
      </c>
    </row>
    <row r="28" spans="1:36" ht="87" customHeight="1" x14ac:dyDescent="0.25">
      <c r="A28" s="1383"/>
      <c r="B28" s="1414"/>
      <c r="C28" s="1380"/>
      <c r="D28" s="1381"/>
      <c r="E28" s="1382"/>
      <c r="F28" s="1383"/>
      <c r="G28" s="1383"/>
      <c r="H28" s="1389"/>
      <c r="I28" s="1389"/>
      <c r="J28" s="1415"/>
      <c r="K28" s="41">
        <v>41397</v>
      </c>
      <c r="L28" s="234">
        <v>41580</v>
      </c>
      <c r="M28" s="1404"/>
      <c r="N28" s="1361"/>
      <c r="O28" s="1404"/>
      <c r="P28" s="1404"/>
      <c r="Q28" s="308" t="s">
        <v>937</v>
      </c>
      <c r="R28" s="308" t="s">
        <v>937</v>
      </c>
      <c r="S28" s="311">
        <v>0.5</v>
      </c>
      <c r="T28" s="308">
        <v>0.5</v>
      </c>
      <c r="U28" s="1404"/>
      <c r="V28" s="1409"/>
      <c r="W28" s="1404"/>
      <c r="X28" s="1404"/>
      <c r="Y28" s="308" t="s">
        <v>1266</v>
      </c>
      <c r="Z28" s="313" t="s">
        <v>968</v>
      </c>
      <c r="AA28" s="309" t="s">
        <v>1267</v>
      </c>
      <c r="AB28" s="369">
        <v>41376</v>
      </c>
      <c r="AC28" s="369">
        <v>41558</v>
      </c>
      <c r="AD28" s="1387"/>
      <c r="AE28" s="366"/>
      <c r="AF28" s="366" t="s">
        <v>67</v>
      </c>
      <c r="AG28" s="365" t="s">
        <v>1265</v>
      </c>
      <c r="AH28" s="480">
        <v>42000000</v>
      </c>
      <c r="AI28" s="388">
        <v>0.2</v>
      </c>
    </row>
    <row r="29" spans="1:36" ht="127.5" customHeight="1" x14ac:dyDescent="0.25">
      <c r="A29" s="1383"/>
      <c r="B29" s="1414"/>
      <c r="C29" s="1380"/>
      <c r="D29" s="1381"/>
      <c r="E29" s="1382"/>
      <c r="F29" s="1383"/>
      <c r="G29" s="1383"/>
      <c r="H29" s="1390"/>
      <c r="I29" s="1390"/>
      <c r="J29" s="1415"/>
      <c r="K29" s="486"/>
      <c r="L29" s="486"/>
      <c r="M29" s="1405"/>
      <c r="N29" s="1362"/>
      <c r="O29" s="1405"/>
      <c r="P29" s="1405"/>
      <c r="Q29" s="308" t="s">
        <v>937</v>
      </c>
      <c r="R29" s="311">
        <v>0.5</v>
      </c>
      <c r="S29" s="311">
        <v>0.5</v>
      </c>
      <c r="T29" s="308" t="s">
        <v>938</v>
      </c>
      <c r="U29" s="1405"/>
      <c r="V29" s="1410"/>
      <c r="W29" s="1405"/>
      <c r="X29" s="1405"/>
      <c r="Y29" s="311"/>
      <c r="Z29" s="421" t="s">
        <v>969</v>
      </c>
      <c r="AA29" s="309" t="s">
        <v>1268</v>
      </c>
      <c r="AB29" s="369">
        <v>41396</v>
      </c>
      <c r="AC29" s="369">
        <v>41455</v>
      </c>
      <c r="AD29" s="1387"/>
      <c r="AE29" s="366"/>
      <c r="AF29" s="366" t="s">
        <v>119</v>
      </c>
      <c r="AG29" s="365" t="s">
        <v>1269</v>
      </c>
      <c r="AH29" s="480">
        <v>36000000</v>
      </c>
      <c r="AI29" s="388">
        <v>0.2</v>
      </c>
    </row>
    <row r="30" spans="1:36" ht="15" hidden="1" customHeight="1" x14ac:dyDescent="0.25">
      <c r="A30" s="154"/>
      <c r="B30" s="487"/>
      <c r="C30" s="154"/>
      <c r="D30" s="154"/>
      <c r="E30" s="154"/>
      <c r="F30" s="154"/>
      <c r="G30" s="154"/>
      <c r="H30" s="488"/>
      <c r="I30" s="488"/>
      <c r="J30" s="154"/>
      <c r="K30" s="154"/>
      <c r="L30" s="154"/>
      <c r="M30" s="154"/>
      <c r="N30" s="154"/>
      <c r="O30" s="154"/>
      <c r="P30" s="154"/>
      <c r="Q30" s="154"/>
      <c r="R30" s="154"/>
      <c r="S30" s="154"/>
      <c r="T30" s="154"/>
      <c r="U30" s="154"/>
      <c r="V30" s="489"/>
      <c r="W30" s="154"/>
      <c r="X30" s="154"/>
      <c r="Y30" s="154"/>
      <c r="Z30" s="488"/>
      <c r="AG30" s="317"/>
      <c r="AH30" s="319">
        <f>SUM(AH15:AH29)</f>
        <v>5400000000</v>
      </c>
      <c r="AI30" s="47">
        <f>SUM(AI15:AI29)/8</f>
        <v>0.40000000000000008</v>
      </c>
    </row>
    <row r="31" spans="1:36" ht="15" hidden="1" customHeight="1" x14ac:dyDescent="0.25">
      <c r="A31" s="154"/>
      <c r="B31" s="487"/>
      <c r="C31" s="154"/>
      <c r="D31" s="154"/>
      <c r="E31" s="154"/>
      <c r="F31" s="154"/>
      <c r="G31" s="154"/>
      <c r="H31" s="488"/>
      <c r="I31" s="488"/>
      <c r="J31" s="154"/>
      <c r="K31" s="154"/>
      <c r="L31" s="154"/>
      <c r="M31" s="154"/>
      <c r="N31" s="154"/>
      <c r="O31" s="154"/>
      <c r="P31" s="154"/>
      <c r="Q31" s="154"/>
      <c r="R31" s="154"/>
      <c r="S31" s="154"/>
      <c r="T31" s="154"/>
      <c r="U31" s="154"/>
      <c r="V31" s="154"/>
      <c r="W31" s="154"/>
      <c r="X31" s="154"/>
      <c r="Y31" s="154"/>
      <c r="Z31" s="488"/>
      <c r="AG31" s="223"/>
      <c r="AH31" s="319"/>
    </row>
    <row r="32" spans="1:36" ht="15" hidden="1" customHeight="1" x14ac:dyDescent="0.25">
      <c r="A32" s="154"/>
      <c r="B32" s="487"/>
      <c r="C32" s="154"/>
      <c r="D32" s="154"/>
      <c r="E32" s="154"/>
      <c r="F32" s="154"/>
      <c r="G32" s="154"/>
      <c r="H32" s="488"/>
      <c r="I32" s="488"/>
      <c r="J32" s="154"/>
      <c r="K32" s="154"/>
      <c r="L32" s="154"/>
      <c r="M32" s="154"/>
      <c r="N32" s="154"/>
      <c r="O32" s="154"/>
      <c r="P32" s="154"/>
      <c r="Q32" s="154"/>
      <c r="R32" s="154"/>
      <c r="S32" s="154"/>
      <c r="T32" s="154"/>
      <c r="U32" s="154"/>
      <c r="V32" s="154"/>
      <c r="W32" s="154"/>
      <c r="X32" s="154"/>
      <c r="Y32" s="154"/>
      <c r="Z32" s="488"/>
      <c r="AG32" s="223"/>
    </row>
    <row r="33" spans="1:34" ht="107.25" hidden="1" customHeight="1" x14ac:dyDescent="0.25">
      <c r="A33" s="154"/>
      <c r="B33" s="487"/>
      <c r="C33" s="154"/>
      <c r="D33" s="154"/>
      <c r="E33" s="154"/>
      <c r="F33" s="154"/>
      <c r="G33" s="154"/>
      <c r="H33" s="488"/>
      <c r="I33" s="488"/>
      <c r="J33" s="154"/>
      <c r="K33" s="154"/>
      <c r="L33" s="154"/>
      <c r="M33" s="154"/>
      <c r="N33" s="154"/>
      <c r="O33" s="154"/>
      <c r="P33" s="154"/>
      <c r="Q33" s="154"/>
      <c r="R33" s="154"/>
      <c r="S33" s="154"/>
      <c r="T33" s="154"/>
      <c r="U33" s="154"/>
      <c r="V33" s="154"/>
      <c r="W33" s="154"/>
      <c r="X33" s="154"/>
      <c r="Y33" s="154"/>
      <c r="Z33" s="488"/>
      <c r="AG33" s="318"/>
      <c r="AH33" s="319"/>
    </row>
    <row r="34" spans="1:34" x14ac:dyDescent="0.25">
      <c r="A34" s="154"/>
      <c r="B34" s="487"/>
      <c r="C34" s="154"/>
      <c r="D34" s="154"/>
      <c r="E34" s="154"/>
      <c r="F34" s="154"/>
      <c r="G34" s="154"/>
      <c r="H34" s="488"/>
      <c r="I34" s="488"/>
      <c r="J34" s="154"/>
      <c r="K34" s="154"/>
      <c r="L34" s="154"/>
      <c r="M34" s="154"/>
      <c r="N34" s="696">
        <v>0.81</v>
      </c>
      <c r="O34" s="154"/>
      <c r="P34" s="154"/>
      <c r="Q34" s="154"/>
      <c r="R34" s="154"/>
      <c r="S34" s="154"/>
      <c r="T34" s="154"/>
      <c r="U34" s="154"/>
      <c r="V34" s="696">
        <v>0.8</v>
      </c>
      <c r="W34" s="154"/>
      <c r="X34" s="154"/>
      <c r="Y34" s="154"/>
      <c r="Z34" s="488"/>
      <c r="AG34" s="318"/>
    </row>
    <row r="35" spans="1:34" x14ac:dyDescent="0.25">
      <c r="A35" s="154"/>
      <c r="B35" s="487"/>
      <c r="C35" s="154"/>
      <c r="D35" s="154"/>
      <c r="E35" s="154"/>
      <c r="F35" s="154"/>
      <c r="G35" s="154"/>
      <c r="H35" s="488"/>
      <c r="I35" s="488"/>
      <c r="J35" s="154"/>
      <c r="K35" s="154"/>
      <c r="L35" s="154"/>
      <c r="M35" s="154"/>
      <c r="N35" s="696">
        <f>+N34/2</f>
        <v>0.40500000000000003</v>
      </c>
      <c r="O35" s="154"/>
      <c r="P35" s="154"/>
      <c r="Q35" s="154"/>
      <c r="R35" s="154"/>
      <c r="S35" s="154"/>
      <c r="T35" s="154"/>
      <c r="U35" s="154"/>
      <c r="V35" s="696">
        <f>+V34/2</f>
        <v>0.4</v>
      </c>
      <c r="W35" s="154"/>
      <c r="X35" s="154"/>
      <c r="Y35" s="154"/>
      <c r="Z35" s="488"/>
      <c r="AG35" s="223"/>
    </row>
    <row r="36" spans="1:34" ht="24.75" customHeight="1" x14ac:dyDescent="0.25">
      <c r="A36" s="154"/>
      <c r="B36" s="487"/>
      <c r="C36" s="154"/>
      <c r="D36" s="154"/>
      <c r="E36" s="154"/>
      <c r="F36" s="154"/>
      <c r="G36" s="154"/>
      <c r="H36" s="488"/>
      <c r="I36" s="488"/>
      <c r="J36" s="154"/>
      <c r="K36" s="154"/>
      <c r="L36" s="154"/>
      <c r="M36" s="154"/>
      <c r="N36" s="154"/>
      <c r="O36" s="154"/>
      <c r="P36" s="154"/>
      <c r="Q36" s="154"/>
      <c r="R36" s="154"/>
      <c r="S36" s="154"/>
      <c r="T36" s="154"/>
      <c r="U36" s="154"/>
      <c r="V36" s="154"/>
      <c r="W36" s="154"/>
      <c r="X36" s="154"/>
      <c r="Y36" s="154"/>
      <c r="Z36" s="488"/>
    </row>
    <row r="37" spans="1:34" x14ac:dyDescent="0.25">
      <c r="A37" s="154"/>
      <c r="B37" s="487"/>
      <c r="C37" s="154"/>
      <c r="D37" s="154"/>
      <c r="E37" s="154"/>
      <c r="F37" s="154"/>
      <c r="G37" s="154"/>
      <c r="H37" s="488"/>
      <c r="I37" s="488"/>
      <c r="J37" s="154"/>
      <c r="K37" s="154"/>
      <c r="L37" s="154"/>
      <c r="M37" s="154"/>
      <c r="N37" s="154"/>
      <c r="O37" s="154"/>
      <c r="P37" s="154"/>
      <c r="Q37" s="154"/>
      <c r="R37" s="154"/>
      <c r="S37" s="154"/>
      <c r="T37" s="154"/>
      <c r="U37" s="154"/>
      <c r="V37" s="154"/>
      <c r="W37" s="154"/>
      <c r="X37" s="154"/>
      <c r="Y37" s="154"/>
      <c r="Z37" s="488"/>
    </row>
    <row r="38" spans="1:34" x14ac:dyDescent="0.25">
      <c r="A38" s="154"/>
      <c r="B38" s="487"/>
      <c r="C38" s="154"/>
      <c r="D38" s="154"/>
      <c r="E38" s="154"/>
      <c r="F38" s="154"/>
      <c r="G38" s="154"/>
      <c r="H38" s="488"/>
      <c r="I38" s="488"/>
      <c r="J38" s="154"/>
      <c r="K38" s="154"/>
      <c r="L38" s="154"/>
      <c r="M38" s="154"/>
      <c r="N38" s="154"/>
      <c r="O38" s="154"/>
      <c r="P38" s="154"/>
      <c r="Q38" s="154"/>
      <c r="R38" s="154"/>
      <c r="S38" s="154"/>
      <c r="T38" s="154"/>
      <c r="U38" s="154"/>
      <c r="V38" s="154"/>
      <c r="W38" s="154"/>
      <c r="X38" s="154"/>
      <c r="Y38" s="154"/>
      <c r="Z38" s="488"/>
    </row>
    <row r="39" spans="1:34" x14ac:dyDescent="0.25">
      <c r="A39" s="154"/>
      <c r="B39" s="487"/>
      <c r="C39" s="154"/>
      <c r="D39" s="154"/>
      <c r="E39" s="154"/>
      <c r="F39" s="154"/>
      <c r="G39" s="154"/>
      <c r="H39" s="488"/>
      <c r="I39" s="488"/>
      <c r="J39" s="154"/>
      <c r="K39" s="154"/>
      <c r="L39" s="154"/>
      <c r="M39" s="154"/>
      <c r="N39" s="154"/>
      <c r="O39" s="154"/>
      <c r="P39" s="154"/>
      <c r="Q39" s="154"/>
      <c r="R39" s="154"/>
      <c r="S39" s="154"/>
      <c r="T39" s="154"/>
      <c r="U39" s="154"/>
      <c r="V39" s="154"/>
      <c r="W39" s="154"/>
      <c r="X39" s="154"/>
      <c r="Y39" s="154"/>
      <c r="Z39" s="488"/>
    </row>
    <row r="40" spans="1:34" x14ac:dyDescent="0.25">
      <c r="A40" s="154"/>
      <c r="B40" s="487"/>
      <c r="C40" s="154"/>
      <c r="D40" s="154"/>
      <c r="E40" s="154"/>
      <c r="F40" s="154"/>
      <c r="G40" s="154"/>
      <c r="H40" s="488"/>
      <c r="I40" s="488"/>
      <c r="J40" s="154"/>
      <c r="K40" s="154"/>
      <c r="L40" s="154"/>
      <c r="M40" s="154"/>
      <c r="N40" s="154"/>
      <c r="O40" s="154"/>
      <c r="P40" s="154"/>
      <c r="Q40" s="154"/>
      <c r="R40" s="154"/>
      <c r="S40" s="154"/>
      <c r="T40" s="154"/>
      <c r="U40" s="154"/>
      <c r="V40" s="154"/>
      <c r="W40" s="154"/>
      <c r="X40" s="154"/>
      <c r="Y40" s="154"/>
      <c r="Z40" s="488"/>
    </row>
    <row r="41" spans="1:34" x14ac:dyDescent="0.25">
      <c r="A41" s="154"/>
      <c r="B41" s="487"/>
      <c r="C41" s="154"/>
      <c r="D41" s="154"/>
      <c r="E41" s="154"/>
      <c r="F41" s="154"/>
      <c r="G41" s="154"/>
      <c r="H41" s="488"/>
      <c r="I41" s="488"/>
      <c r="J41" s="154"/>
      <c r="K41" s="154"/>
      <c r="L41" s="154"/>
      <c r="M41" s="154"/>
      <c r="N41" s="154"/>
      <c r="O41" s="154"/>
      <c r="P41" s="154"/>
      <c r="Q41" s="154"/>
      <c r="R41" s="154"/>
      <c r="S41" s="154"/>
      <c r="T41" s="154"/>
      <c r="U41" s="154"/>
      <c r="V41" s="154"/>
      <c r="W41" s="154"/>
      <c r="X41" s="154"/>
      <c r="Y41" s="154"/>
      <c r="Z41" s="488"/>
    </row>
    <row r="42" spans="1:34" x14ac:dyDescent="0.25">
      <c r="A42" s="154"/>
      <c r="B42" s="487"/>
      <c r="C42" s="154"/>
      <c r="D42" s="154"/>
      <c r="E42" s="154"/>
      <c r="F42" s="154"/>
      <c r="G42" s="154"/>
      <c r="H42" s="488"/>
      <c r="I42" s="488"/>
      <c r="J42" s="154"/>
      <c r="K42" s="154"/>
      <c r="L42" s="154"/>
      <c r="M42" s="154"/>
      <c r="N42" s="154"/>
      <c r="O42" s="154"/>
      <c r="P42" s="154"/>
      <c r="Q42" s="154"/>
      <c r="R42" s="154"/>
      <c r="S42" s="154"/>
      <c r="T42" s="154"/>
      <c r="U42" s="154"/>
      <c r="V42" s="154"/>
      <c r="W42" s="154"/>
      <c r="X42" s="154"/>
      <c r="Y42" s="154"/>
      <c r="Z42" s="488"/>
    </row>
    <row r="43" spans="1:34" x14ac:dyDescent="0.25">
      <c r="A43" s="154"/>
      <c r="B43" s="487"/>
      <c r="C43" s="154"/>
      <c r="D43" s="154"/>
      <c r="E43" s="154"/>
      <c r="F43" s="154"/>
      <c r="G43" s="154"/>
      <c r="H43" s="488"/>
      <c r="I43" s="488"/>
      <c r="J43" s="154"/>
      <c r="K43" s="154"/>
      <c r="L43" s="154"/>
      <c r="M43" s="154"/>
      <c r="N43" s="154"/>
      <c r="O43" s="154"/>
      <c r="P43" s="154"/>
      <c r="Q43" s="154"/>
      <c r="R43" s="154"/>
      <c r="S43" s="154"/>
      <c r="T43" s="154"/>
      <c r="U43" s="154"/>
      <c r="V43" s="154"/>
      <c r="W43" s="154"/>
      <c r="X43" s="154"/>
      <c r="Y43" s="154"/>
      <c r="Z43" s="488"/>
    </row>
    <row r="44" spans="1:34" x14ac:dyDescent="0.25">
      <c r="A44" s="154"/>
      <c r="B44" s="487"/>
      <c r="C44" s="154"/>
      <c r="D44" s="154"/>
      <c r="E44" s="154"/>
      <c r="F44" s="154"/>
      <c r="G44" s="154"/>
      <c r="H44" s="488"/>
      <c r="I44" s="488"/>
      <c r="J44" s="154"/>
      <c r="K44" s="154"/>
      <c r="L44" s="154"/>
      <c r="M44" s="154"/>
      <c r="N44" s="154"/>
      <c r="O44" s="154"/>
      <c r="P44" s="154"/>
      <c r="Q44" s="154"/>
      <c r="R44" s="154"/>
      <c r="S44" s="154"/>
      <c r="T44" s="154"/>
      <c r="U44" s="154"/>
      <c r="V44" s="154"/>
      <c r="W44" s="154"/>
      <c r="X44" s="154"/>
      <c r="Y44" s="154"/>
      <c r="Z44" s="488"/>
    </row>
    <row r="45" spans="1:34" x14ac:dyDescent="0.25">
      <c r="A45" s="154"/>
      <c r="B45" s="487"/>
      <c r="C45" s="154"/>
      <c r="D45" s="154"/>
      <c r="E45" s="154"/>
      <c r="F45" s="154"/>
      <c r="G45" s="154"/>
      <c r="H45" s="488"/>
      <c r="I45" s="488"/>
      <c r="J45" s="154"/>
      <c r="K45" s="154"/>
      <c r="L45" s="154"/>
      <c r="M45" s="154"/>
      <c r="N45" s="154"/>
      <c r="O45" s="154"/>
      <c r="P45" s="154"/>
      <c r="Q45" s="154"/>
      <c r="R45" s="154"/>
      <c r="S45" s="154"/>
      <c r="T45" s="154"/>
      <c r="U45" s="154"/>
      <c r="V45" s="154"/>
      <c r="W45" s="154"/>
      <c r="X45" s="154"/>
      <c r="Y45" s="154"/>
      <c r="Z45" s="488"/>
    </row>
    <row r="46" spans="1:34" x14ac:dyDescent="0.25">
      <c r="A46" s="154"/>
      <c r="B46" s="487"/>
      <c r="C46" s="154"/>
      <c r="D46" s="154"/>
      <c r="E46" s="154"/>
      <c r="F46" s="154"/>
      <c r="G46" s="154"/>
      <c r="H46" s="488"/>
      <c r="I46" s="488"/>
      <c r="J46" s="154"/>
      <c r="K46" s="154"/>
      <c r="L46" s="154"/>
      <c r="M46" s="154"/>
      <c r="N46" s="154"/>
      <c r="O46" s="154"/>
      <c r="P46" s="154"/>
      <c r="Q46" s="154"/>
      <c r="R46" s="154"/>
      <c r="S46" s="154"/>
      <c r="T46" s="154"/>
      <c r="U46" s="154"/>
      <c r="V46" s="154"/>
      <c r="W46" s="154"/>
      <c r="X46" s="154"/>
      <c r="Y46" s="154"/>
      <c r="Z46" s="488"/>
    </row>
    <row r="47" spans="1:34" x14ac:dyDescent="0.25">
      <c r="A47" s="154"/>
      <c r="B47" s="487"/>
      <c r="C47" s="154"/>
      <c r="D47" s="154"/>
      <c r="E47" s="154"/>
      <c r="F47" s="154"/>
      <c r="G47" s="154"/>
      <c r="H47" s="488"/>
      <c r="I47" s="488"/>
      <c r="J47" s="154"/>
      <c r="K47" s="154"/>
      <c r="L47" s="154"/>
      <c r="M47" s="154"/>
      <c r="N47" s="154"/>
      <c r="O47" s="154"/>
      <c r="P47" s="154"/>
      <c r="Q47" s="154"/>
      <c r="R47" s="154"/>
      <c r="S47" s="154"/>
      <c r="T47" s="154"/>
      <c r="U47" s="154"/>
      <c r="V47" s="154"/>
      <c r="W47" s="154"/>
      <c r="X47" s="154"/>
      <c r="Y47" s="154"/>
      <c r="Z47" s="488"/>
    </row>
    <row r="48" spans="1:34" x14ac:dyDescent="0.25">
      <c r="A48" s="154"/>
      <c r="B48" s="487"/>
      <c r="C48" s="154"/>
      <c r="D48" s="154"/>
      <c r="E48" s="154"/>
      <c r="F48" s="154"/>
      <c r="G48" s="154"/>
      <c r="H48" s="488"/>
      <c r="I48" s="488"/>
      <c r="J48" s="154"/>
      <c r="K48" s="154"/>
      <c r="L48" s="154"/>
      <c r="M48" s="154"/>
      <c r="N48" s="154"/>
      <c r="O48" s="154"/>
      <c r="P48" s="154"/>
      <c r="Q48" s="154"/>
      <c r="R48" s="154"/>
      <c r="S48" s="154"/>
      <c r="T48" s="154"/>
      <c r="U48" s="154"/>
      <c r="V48" s="154"/>
      <c r="W48" s="154"/>
      <c r="X48" s="154"/>
      <c r="Y48" s="154"/>
      <c r="Z48" s="488"/>
    </row>
    <row r="49" spans="1:30" x14ac:dyDescent="0.25">
      <c r="A49" s="154"/>
      <c r="B49" s="487"/>
      <c r="C49" s="154"/>
      <c r="D49" s="154"/>
      <c r="E49" s="154"/>
      <c r="F49" s="154"/>
      <c r="G49" s="154"/>
      <c r="H49" s="488"/>
      <c r="I49" s="488"/>
      <c r="J49" s="154"/>
      <c r="K49" s="154"/>
      <c r="L49" s="154"/>
      <c r="M49" s="154"/>
      <c r="N49" s="154"/>
      <c r="O49" s="154"/>
      <c r="P49" s="154"/>
      <c r="Q49" s="154"/>
      <c r="R49" s="154"/>
      <c r="S49" s="154"/>
      <c r="T49" s="154"/>
      <c r="U49" s="154"/>
      <c r="V49" s="154"/>
      <c r="W49" s="154"/>
      <c r="X49" s="154"/>
      <c r="Y49" s="154"/>
      <c r="Z49" s="488"/>
      <c r="AD49" s="36"/>
    </row>
    <row r="62" spans="1:30" x14ac:dyDescent="0.25">
      <c r="AD62" s="36"/>
    </row>
  </sheetData>
  <sheetProtection password="DDB6" sheet="1"/>
  <mergeCells count="109">
    <mergeCell ref="G26:G29"/>
    <mergeCell ref="H26:H29"/>
    <mergeCell ref="P23:P24"/>
    <mergeCell ref="I23:I24"/>
    <mergeCell ref="P19:P22"/>
    <mergeCell ref="E19:E21"/>
    <mergeCell ref="F19:F22"/>
    <mergeCell ref="G19:G22"/>
    <mergeCell ref="U23:U24"/>
    <mergeCell ref="V23:V24"/>
    <mergeCell ref="X23:X24"/>
    <mergeCell ref="U26:U29"/>
    <mergeCell ref="V26:V29"/>
    <mergeCell ref="W23:W24"/>
    <mergeCell ref="W26:W29"/>
    <mergeCell ref="X26:X29"/>
    <mergeCell ref="M23:M24"/>
    <mergeCell ref="M26:M29"/>
    <mergeCell ref="N26:N29"/>
    <mergeCell ref="O26:O29"/>
    <mergeCell ref="P26:P29"/>
    <mergeCell ref="O23:O24"/>
    <mergeCell ref="AG15:AG16"/>
    <mergeCell ref="O15:O17"/>
    <mergeCell ref="Z13:Z14"/>
    <mergeCell ref="K15:K17"/>
    <mergeCell ref="L15:L17"/>
    <mergeCell ref="M15:M17"/>
    <mergeCell ref="U19:U22"/>
    <mergeCell ref="AE15:AE16"/>
    <mergeCell ref="N23:N24"/>
    <mergeCell ref="L19:L21"/>
    <mergeCell ref="W15:W18"/>
    <mergeCell ref="X15:X18"/>
    <mergeCell ref="M19:M22"/>
    <mergeCell ref="AE19:AE21"/>
    <mergeCell ref="AF19:AF21"/>
    <mergeCell ref="AB15:AB17"/>
    <mergeCell ref="AC15:AC17"/>
    <mergeCell ref="P15:P17"/>
    <mergeCell ref="U15:U17"/>
    <mergeCell ref="V15:V18"/>
    <mergeCell ref="AF15:AF16"/>
    <mergeCell ref="W19:W22"/>
    <mergeCell ref="V19:V22"/>
    <mergeCell ref="X19:X22"/>
    <mergeCell ref="AI13:AI14"/>
    <mergeCell ref="C15:C29"/>
    <mergeCell ref="D15:D29"/>
    <mergeCell ref="E15:E17"/>
    <mergeCell ref="F15:F17"/>
    <mergeCell ref="H15:H17"/>
    <mergeCell ref="AG13:AG14"/>
    <mergeCell ref="AH13:AH14"/>
    <mergeCell ref="G13:G14"/>
    <mergeCell ref="AD15:AD29"/>
    <mergeCell ref="I26:I29"/>
    <mergeCell ref="AE13:AF13"/>
    <mergeCell ref="H19:H21"/>
    <mergeCell ref="I19:I21"/>
    <mergeCell ref="I15:I17"/>
    <mergeCell ref="J15:J16"/>
    <mergeCell ref="J19:J21"/>
    <mergeCell ref="K19:K21"/>
    <mergeCell ref="G15:G17"/>
    <mergeCell ref="J13:J14"/>
    <mergeCell ref="K13:L13"/>
    <mergeCell ref="C13:C14"/>
    <mergeCell ref="D13:D14"/>
    <mergeCell ref="E13:E14"/>
    <mergeCell ref="N15:N17"/>
    <mergeCell ref="N19:N22"/>
    <mergeCell ref="O19:O22"/>
    <mergeCell ref="M13:P13"/>
    <mergeCell ref="Q13:T13"/>
    <mergeCell ref="A13:A14"/>
    <mergeCell ref="AA13:AA14"/>
    <mergeCell ref="AB13:AC13"/>
    <mergeCell ref="AD13:AD14"/>
    <mergeCell ref="U13:Y13"/>
    <mergeCell ref="H13:I13"/>
    <mergeCell ref="B13:B14"/>
    <mergeCell ref="F13:F14"/>
    <mergeCell ref="A15:A29"/>
    <mergeCell ref="B15:B29"/>
    <mergeCell ref="J26:J29"/>
    <mergeCell ref="K26:K27"/>
    <mergeCell ref="L26:L27"/>
    <mergeCell ref="E23:E24"/>
    <mergeCell ref="F23:F24"/>
    <mergeCell ref="G23:G24"/>
    <mergeCell ref="H23:H24"/>
    <mergeCell ref="E26:E29"/>
    <mergeCell ref="F26:F29"/>
    <mergeCell ref="AE11:AG11"/>
    <mergeCell ref="A1:AF8"/>
    <mergeCell ref="AG1:AH2"/>
    <mergeCell ref="AG3:AH4"/>
    <mergeCell ref="AG5:AH6"/>
    <mergeCell ref="AG7:AH8"/>
    <mergeCell ref="A9:AH9"/>
    <mergeCell ref="A10:AH10"/>
    <mergeCell ref="AE12:AF12"/>
    <mergeCell ref="A11:D11"/>
    <mergeCell ref="E11:AD11"/>
    <mergeCell ref="H12:I12"/>
    <mergeCell ref="M12:P12"/>
    <mergeCell ref="Q12:T12"/>
    <mergeCell ref="U12:Y12"/>
  </mergeCells>
  <dataValidations count="3">
    <dataValidation allowBlank="1" showErrorMessage="1" prompt="La fecha de finalización de la tarea coincide con la fecha de entrega del producto._x000a_" sqref="AH13:AH14"/>
    <dataValidation allowBlank="1" showInputMessage="1" showErrorMessage="1" prompt="_x000a_" sqref="E13:E14 IT13:IT14"/>
    <dataValidation allowBlank="1" showErrorMessage="1" sqref="AF14"/>
  </dataValidations>
  <printOptions horizontalCentered="1" verticalCentered="1"/>
  <pageMargins left="0" right="0" top="0" bottom="0" header="0" footer="0"/>
  <pageSetup scale="37" fitToWidth="0" orientation="landscape" horizontalDpi="4294967295" verticalDpi="4294967295"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D37"/>
  <sheetViews>
    <sheetView topLeftCell="K1" zoomScale="60" zoomScaleNormal="60" workbookViewId="0">
      <selection activeCell="AC1" sqref="AC1:AD2"/>
    </sheetView>
  </sheetViews>
  <sheetFormatPr baseColWidth="10" defaultRowHeight="15" x14ac:dyDescent="0.25"/>
  <cols>
    <col min="1" max="1" width="26.28515625" style="228" customWidth="1"/>
    <col min="2" max="2" width="25.140625" style="228" customWidth="1"/>
    <col min="3" max="3" width="21.7109375" style="228" customWidth="1"/>
    <col min="4" max="4" width="19.42578125" style="228" customWidth="1"/>
    <col min="5" max="5" width="11" style="228" customWidth="1"/>
    <col min="6" max="6" width="29.140625" style="228" customWidth="1"/>
    <col min="7" max="7" width="18" style="228" customWidth="1"/>
    <col min="8" max="8" width="12" style="228" customWidth="1"/>
    <col min="9" max="9" width="9.5703125" style="247" customWidth="1"/>
    <col min="10" max="10" width="22.140625" style="228" customWidth="1"/>
    <col min="11" max="16" width="12" style="228" customWidth="1"/>
    <col min="17" max="19" width="12" style="228" hidden="1" customWidth="1"/>
    <col min="20" max="20" width="13.28515625" style="228" hidden="1" customWidth="1"/>
    <col min="21" max="21" width="29.85546875" style="228" hidden="1" customWidth="1"/>
    <col min="22" max="22" width="12.28515625" style="247" customWidth="1"/>
    <col min="23" max="23" width="45.28515625" style="228" customWidth="1"/>
    <col min="24" max="24" width="14.42578125" style="228" customWidth="1"/>
    <col min="25" max="25" width="12.28515625" style="240" customWidth="1"/>
    <col min="26" max="26" width="21.42578125" style="248" customWidth="1"/>
    <col min="27" max="27" width="27.28515625" style="240" customWidth="1"/>
    <col min="28" max="28" width="20.140625" style="240" customWidth="1"/>
    <col min="29" max="29" width="28.85546875" style="240" customWidth="1"/>
    <col min="30" max="30" width="24.42578125" style="240" customWidth="1"/>
    <col min="31" max="31" width="14.85546875" style="228" customWidth="1"/>
    <col min="32" max="16384" width="11.42578125" style="228"/>
  </cols>
  <sheetData>
    <row r="1" spans="1:30" s="333" customFormat="1" ht="15" customHeight="1" x14ac:dyDescent="0.25">
      <c r="A1" s="1795" t="s">
        <v>322</v>
      </c>
      <c r="B1" s="1796"/>
      <c r="C1" s="1796"/>
      <c r="D1" s="1796"/>
      <c r="E1" s="1796"/>
      <c r="F1" s="1796"/>
      <c r="G1" s="1796"/>
      <c r="H1" s="1796"/>
      <c r="I1" s="1796"/>
      <c r="J1" s="1796"/>
      <c r="K1" s="1796"/>
      <c r="L1" s="1796"/>
      <c r="M1" s="1796"/>
      <c r="N1" s="1796"/>
      <c r="O1" s="1796"/>
      <c r="P1" s="1796"/>
      <c r="Q1" s="1796"/>
      <c r="R1" s="1796"/>
      <c r="S1" s="1796"/>
      <c r="T1" s="1796"/>
      <c r="U1" s="1796"/>
      <c r="V1" s="1796"/>
      <c r="W1" s="1796"/>
      <c r="X1" s="1796"/>
      <c r="Y1" s="1796"/>
      <c r="Z1" s="1796"/>
      <c r="AA1" s="1796"/>
      <c r="AB1" s="1797"/>
      <c r="AC1" s="1349" t="s">
        <v>1485</v>
      </c>
      <c r="AD1" s="1350"/>
    </row>
    <row r="2" spans="1:30" s="333" customFormat="1" x14ac:dyDescent="0.25">
      <c r="A2" s="1798"/>
      <c r="B2" s="1799"/>
      <c r="C2" s="1799"/>
      <c r="D2" s="1799"/>
      <c r="E2" s="1799"/>
      <c r="F2" s="1799"/>
      <c r="G2" s="1799"/>
      <c r="H2" s="1799"/>
      <c r="I2" s="1799"/>
      <c r="J2" s="1799"/>
      <c r="K2" s="1799"/>
      <c r="L2" s="1799"/>
      <c r="M2" s="1799"/>
      <c r="N2" s="1799"/>
      <c r="O2" s="1799"/>
      <c r="P2" s="1799"/>
      <c r="Q2" s="1799"/>
      <c r="R2" s="1799"/>
      <c r="S2" s="1799"/>
      <c r="T2" s="1799"/>
      <c r="U2" s="1799"/>
      <c r="V2" s="1799"/>
      <c r="W2" s="1799"/>
      <c r="X2" s="1799"/>
      <c r="Y2" s="1799"/>
      <c r="Z2" s="1799"/>
      <c r="AA2" s="1799"/>
      <c r="AB2" s="1800"/>
      <c r="AC2" s="1351"/>
      <c r="AD2" s="1352"/>
    </row>
    <row r="3" spans="1:30" s="333" customFormat="1" x14ac:dyDescent="0.25">
      <c r="A3" s="1798"/>
      <c r="B3" s="1799"/>
      <c r="C3" s="1799"/>
      <c r="D3" s="1799"/>
      <c r="E3" s="1799"/>
      <c r="F3" s="1799"/>
      <c r="G3" s="1799"/>
      <c r="H3" s="1799"/>
      <c r="I3" s="1799"/>
      <c r="J3" s="1799"/>
      <c r="K3" s="1799"/>
      <c r="L3" s="1799"/>
      <c r="M3" s="1799"/>
      <c r="N3" s="1799"/>
      <c r="O3" s="1799"/>
      <c r="P3" s="1799"/>
      <c r="Q3" s="1799"/>
      <c r="R3" s="1799"/>
      <c r="S3" s="1799"/>
      <c r="T3" s="1799"/>
      <c r="U3" s="1799"/>
      <c r="V3" s="1799"/>
      <c r="W3" s="1799"/>
      <c r="X3" s="1799"/>
      <c r="Y3" s="1799"/>
      <c r="Z3" s="1799"/>
      <c r="AA3" s="1799"/>
      <c r="AB3" s="1800"/>
      <c r="AC3" s="1349" t="s">
        <v>324</v>
      </c>
      <c r="AD3" s="1350"/>
    </row>
    <row r="4" spans="1:30" s="333" customFormat="1" x14ac:dyDescent="0.25">
      <c r="A4" s="1798"/>
      <c r="B4" s="1799"/>
      <c r="C4" s="1799"/>
      <c r="D4" s="1799"/>
      <c r="E4" s="1799"/>
      <c r="F4" s="1799"/>
      <c r="G4" s="1799"/>
      <c r="H4" s="1799"/>
      <c r="I4" s="1799"/>
      <c r="J4" s="1799"/>
      <c r="K4" s="1799"/>
      <c r="L4" s="1799"/>
      <c r="M4" s="1799"/>
      <c r="N4" s="1799"/>
      <c r="O4" s="1799"/>
      <c r="P4" s="1799"/>
      <c r="Q4" s="1799"/>
      <c r="R4" s="1799"/>
      <c r="S4" s="1799"/>
      <c r="T4" s="1799"/>
      <c r="U4" s="1799"/>
      <c r="V4" s="1799"/>
      <c r="W4" s="1799"/>
      <c r="X4" s="1799"/>
      <c r="Y4" s="1799"/>
      <c r="Z4" s="1799"/>
      <c r="AA4" s="1799"/>
      <c r="AB4" s="1800"/>
      <c r="AC4" s="1351"/>
      <c r="AD4" s="1352"/>
    </row>
    <row r="5" spans="1:30" s="333" customFormat="1" x14ac:dyDescent="0.25">
      <c r="A5" s="1798"/>
      <c r="B5" s="1799"/>
      <c r="C5" s="1799"/>
      <c r="D5" s="1799"/>
      <c r="E5" s="1799"/>
      <c r="F5" s="1799"/>
      <c r="G5" s="1799"/>
      <c r="H5" s="1799"/>
      <c r="I5" s="1799"/>
      <c r="J5" s="1799"/>
      <c r="K5" s="1799"/>
      <c r="L5" s="1799"/>
      <c r="M5" s="1799"/>
      <c r="N5" s="1799"/>
      <c r="O5" s="1799"/>
      <c r="P5" s="1799"/>
      <c r="Q5" s="1799"/>
      <c r="R5" s="1799"/>
      <c r="S5" s="1799"/>
      <c r="T5" s="1799"/>
      <c r="U5" s="1799"/>
      <c r="V5" s="1799"/>
      <c r="W5" s="1799"/>
      <c r="X5" s="1799"/>
      <c r="Y5" s="1799"/>
      <c r="Z5" s="1799"/>
      <c r="AA5" s="1799"/>
      <c r="AB5" s="1800"/>
      <c r="AC5" s="1349" t="s">
        <v>325</v>
      </c>
      <c r="AD5" s="1350"/>
    </row>
    <row r="6" spans="1:30" s="333" customFormat="1" x14ac:dyDescent="0.25">
      <c r="A6" s="1798"/>
      <c r="B6" s="1799"/>
      <c r="C6" s="1799"/>
      <c r="D6" s="1799"/>
      <c r="E6" s="1799"/>
      <c r="F6" s="1799"/>
      <c r="G6" s="1799"/>
      <c r="H6" s="1799"/>
      <c r="I6" s="1799"/>
      <c r="J6" s="1799"/>
      <c r="K6" s="1799"/>
      <c r="L6" s="1799"/>
      <c r="M6" s="1799"/>
      <c r="N6" s="1799"/>
      <c r="O6" s="1799"/>
      <c r="P6" s="1799"/>
      <c r="Q6" s="1799"/>
      <c r="R6" s="1799"/>
      <c r="S6" s="1799"/>
      <c r="T6" s="1799"/>
      <c r="U6" s="1799"/>
      <c r="V6" s="1799"/>
      <c r="W6" s="1799"/>
      <c r="X6" s="1799"/>
      <c r="Y6" s="1799"/>
      <c r="Z6" s="1799"/>
      <c r="AA6" s="1799"/>
      <c r="AB6" s="1800"/>
      <c r="AC6" s="1351"/>
      <c r="AD6" s="1352"/>
    </row>
    <row r="7" spans="1:30" s="333" customFormat="1" x14ac:dyDescent="0.25">
      <c r="A7" s="1798"/>
      <c r="B7" s="1799"/>
      <c r="C7" s="1799"/>
      <c r="D7" s="1799"/>
      <c r="E7" s="1799"/>
      <c r="F7" s="1799"/>
      <c r="G7" s="1799"/>
      <c r="H7" s="1799"/>
      <c r="I7" s="1799"/>
      <c r="J7" s="1799"/>
      <c r="K7" s="1799"/>
      <c r="L7" s="1799"/>
      <c r="M7" s="1799"/>
      <c r="N7" s="1799"/>
      <c r="O7" s="1799"/>
      <c r="P7" s="1799"/>
      <c r="Q7" s="1799"/>
      <c r="R7" s="1799"/>
      <c r="S7" s="1799"/>
      <c r="T7" s="1799"/>
      <c r="U7" s="1799"/>
      <c r="V7" s="1799"/>
      <c r="W7" s="1799"/>
      <c r="X7" s="1799"/>
      <c r="Y7" s="1799"/>
      <c r="Z7" s="1799"/>
      <c r="AA7" s="1799"/>
      <c r="AB7" s="1800"/>
      <c r="AC7" s="1349" t="s">
        <v>326</v>
      </c>
      <c r="AD7" s="1350"/>
    </row>
    <row r="8" spans="1:30" s="333" customFormat="1" x14ac:dyDescent="0.25">
      <c r="A8" s="1801"/>
      <c r="B8" s="1802"/>
      <c r="C8" s="1802"/>
      <c r="D8" s="1802"/>
      <c r="E8" s="1802"/>
      <c r="F8" s="1802"/>
      <c r="G8" s="1802"/>
      <c r="H8" s="1802"/>
      <c r="I8" s="1802"/>
      <c r="J8" s="1802"/>
      <c r="K8" s="1802"/>
      <c r="L8" s="1802"/>
      <c r="M8" s="1802"/>
      <c r="N8" s="1802"/>
      <c r="O8" s="1802"/>
      <c r="P8" s="1802"/>
      <c r="Q8" s="1802"/>
      <c r="R8" s="1802"/>
      <c r="S8" s="1802"/>
      <c r="T8" s="1802"/>
      <c r="U8" s="1802"/>
      <c r="V8" s="1802"/>
      <c r="W8" s="1802"/>
      <c r="X8" s="1802"/>
      <c r="Y8" s="1802"/>
      <c r="Z8" s="1802"/>
      <c r="AA8" s="1802"/>
      <c r="AB8" s="1803"/>
      <c r="AC8" s="1351"/>
      <c r="AD8" s="1352"/>
    </row>
    <row r="9" spans="1:30" s="333" customFormat="1" ht="28.5" customHeight="1" x14ac:dyDescent="0.25">
      <c r="A9" s="1837" t="s">
        <v>1548</v>
      </c>
      <c r="B9" s="1838"/>
      <c r="C9" s="1838"/>
      <c r="D9" s="1838"/>
      <c r="E9" s="1838"/>
      <c r="F9" s="1838"/>
      <c r="G9" s="1838"/>
      <c r="H9" s="1838"/>
      <c r="I9" s="1838"/>
      <c r="J9" s="1838"/>
      <c r="K9" s="1838"/>
      <c r="L9" s="1838"/>
      <c r="M9" s="1838"/>
      <c r="N9" s="1838"/>
      <c r="O9" s="1838"/>
      <c r="P9" s="1838"/>
      <c r="Q9" s="1838"/>
      <c r="R9" s="1838"/>
      <c r="S9" s="1838"/>
      <c r="T9" s="1838"/>
      <c r="U9" s="1838"/>
      <c r="V9" s="1838"/>
      <c r="W9" s="1838"/>
      <c r="X9" s="1838"/>
      <c r="Y9" s="1838"/>
      <c r="Z9" s="1838"/>
      <c r="AA9" s="1838"/>
      <c r="AB9" s="1838"/>
      <c r="AC9" s="1838"/>
      <c r="AD9" s="1838"/>
    </row>
    <row r="10" spans="1:30" ht="30.75" customHeight="1" x14ac:dyDescent="0.25">
      <c r="A10" s="1354" t="s">
        <v>355</v>
      </c>
      <c r="B10" s="1354"/>
      <c r="C10" s="1354"/>
      <c r="D10" s="1354"/>
      <c r="E10" s="1354"/>
      <c r="F10" s="1354"/>
      <c r="G10" s="1354"/>
      <c r="H10" s="1354"/>
      <c r="I10" s="1354"/>
      <c r="J10" s="1354"/>
      <c r="K10" s="1354"/>
      <c r="L10" s="1354"/>
      <c r="M10" s="1354"/>
      <c r="N10" s="1354"/>
      <c r="O10" s="1354"/>
      <c r="P10" s="1354"/>
      <c r="Q10" s="1354"/>
      <c r="R10" s="1354"/>
      <c r="S10" s="1354"/>
      <c r="T10" s="1354"/>
      <c r="U10" s="1354"/>
      <c r="V10" s="1354"/>
      <c r="W10" s="1354"/>
      <c r="X10" s="1354"/>
      <c r="Y10" s="1354"/>
      <c r="Z10" s="1354"/>
      <c r="AA10" s="1354"/>
      <c r="AB10" s="1354"/>
      <c r="AC10" s="1354"/>
      <c r="AD10" s="1354"/>
    </row>
    <row r="11" spans="1:30" s="49" customFormat="1" ht="33" customHeight="1" x14ac:dyDescent="0.2">
      <c r="A11" s="1432" t="s">
        <v>4</v>
      </c>
      <c r="B11" s="1432"/>
      <c r="C11" s="1432"/>
      <c r="D11" s="1432"/>
      <c r="E11" s="1427" t="s">
        <v>5</v>
      </c>
      <c r="F11" s="1428"/>
      <c r="G11" s="1428"/>
      <c r="H11" s="1428"/>
      <c r="I11" s="1428"/>
      <c r="J11" s="1428"/>
      <c r="K11" s="1428"/>
      <c r="L11" s="1428"/>
      <c r="M11" s="1428"/>
      <c r="N11" s="1428"/>
      <c r="O11" s="1428"/>
      <c r="P11" s="1428"/>
      <c r="Q11" s="1428"/>
      <c r="R11" s="1428"/>
      <c r="S11" s="1428"/>
      <c r="T11" s="1428"/>
      <c r="U11" s="1428"/>
      <c r="V11" s="1428" t="s">
        <v>6</v>
      </c>
      <c r="W11" s="1428"/>
      <c r="X11" s="1428"/>
      <c r="Y11" s="1428"/>
      <c r="Z11" s="1435"/>
      <c r="AA11" s="1432" t="s">
        <v>7</v>
      </c>
      <c r="AB11" s="1432"/>
      <c r="AC11" s="1432"/>
      <c r="AD11" s="142" t="s">
        <v>8</v>
      </c>
    </row>
    <row r="12" spans="1:30" s="28" customFormat="1" ht="15" customHeight="1" x14ac:dyDescent="0.25">
      <c r="A12" s="424" t="s">
        <v>9</v>
      </c>
      <c r="B12" s="424" t="s">
        <v>10</v>
      </c>
      <c r="C12" s="424" t="s">
        <v>11</v>
      </c>
      <c r="D12" s="424" t="s">
        <v>12</v>
      </c>
      <c r="E12" s="424" t="s">
        <v>13</v>
      </c>
      <c r="F12" s="424" t="s">
        <v>14</v>
      </c>
      <c r="G12" s="424" t="s">
        <v>15</v>
      </c>
      <c r="H12" s="1433" t="s">
        <v>16</v>
      </c>
      <c r="I12" s="1434"/>
      <c r="J12" s="424" t="s">
        <v>17</v>
      </c>
      <c r="K12" s="1433" t="s">
        <v>18</v>
      </c>
      <c r="L12" s="1434"/>
      <c r="M12" s="1357" t="s">
        <v>19</v>
      </c>
      <c r="N12" s="1358"/>
      <c r="O12" s="1358"/>
      <c r="P12" s="1359"/>
      <c r="Q12" s="1357" t="s">
        <v>20</v>
      </c>
      <c r="R12" s="1358"/>
      <c r="S12" s="1358"/>
      <c r="T12" s="1358"/>
      <c r="U12" s="1359"/>
      <c r="V12" s="424" t="s">
        <v>21</v>
      </c>
      <c r="W12" s="424" t="s">
        <v>22</v>
      </c>
      <c r="X12" s="1433" t="s">
        <v>23</v>
      </c>
      <c r="Y12" s="1434"/>
      <c r="Z12" s="424" t="s">
        <v>24</v>
      </c>
      <c r="AA12" s="1433" t="s">
        <v>25</v>
      </c>
      <c r="AB12" s="1434"/>
      <c r="AC12" s="424" t="s">
        <v>26</v>
      </c>
      <c r="AD12" s="144" t="s">
        <v>27</v>
      </c>
    </row>
    <row r="13" spans="1:30" s="49" customFormat="1" ht="49.5" customHeight="1" x14ac:dyDescent="0.2">
      <c r="A13" s="1416" t="s">
        <v>29</v>
      </c>
      <c r="B13" s="1416" t="s">
        <v>30</v>
      </c>
      <c r="C13" s="1416" t="s">
        <v>31</v>
      </c>
      <c r="D13" s="1416" t="s">
        <v>32</v>
      </c>
      <c r="E13" s="1417" t="s">
        <v>327</v>
      </c>
      <c r="F13" s="1417" t="s">
        <v>328</v>
      </c>
      <c r="G13" s="1386" t="s">
        <v>526</v>
      </c>
      <c r="H13" s="1436" t="s">
        <v>35</v>
      </c>
      <c r="I13" s="1436"/>
      <c r="J13" s="1417" t="s">
        <v>36</v>
      </c>
      <c r="K13" s="1437" t="s">
        <v>329</v>
      </c>
      <c r="L13" s="1437"/>
      <c r="M13" s="1369" t="s">
        <v>330</v>
      </c>
      <c r="N13" s="1369"/>
      <c r="O13" s="1369"/>
      <c r="P13" s="1369"/>
      <c r="Q13" s="1373" t="s">
        <v>40</v>
      </c>
      <c r="R13" s="1374"/>
      <c r="S13" s="1374"/>
      <c r="T13" s="1374"/>
      <c r="U13" s="1375"/>
      <c r="V13" s="1451" t="s">
        <v>41</v>
      </c>
      <c r="W13" s="1451" t="s">
        <v>332</v>
      </c>
      <c r="X13" s="1451" t="s">
        <v>43</v>
      </c>
      <c r="Y13" s="1451"/>
      <c r="Z13" s="1451" t="s">
        <v>44</v>
      </c>
      <c r="AA13" s="1452" t="s">
        <v>45</v>
      </c>
      <c r="AB13" s="1452"/>
      <c r="AC13" s="1453" t="s">
        <v>46</v>
      </c>
      <c r="AD13" s="1529" t="s">
        <v>334</v>
      </c>
    </row>
    <row r="14" spans="1:30" s="49" customFormat="1" ht="90" x14ac:dyDescent="0.2">
      <c r="A14" s="1416"/>
      <c r="B14" s="1416"/>
      <c r="C14" s="1416"/>
      <c r="D14" s="1416"/>
      <c r="E14" s="1417"/>
      <c r="F14" s="1417"/>
      <c r="G14" s="1386"/>
      <c r="H14" s="526" t="s">
        <v>683</v>
      </c>
      <c r="I14" s="526" t="s">
        <v>49</v>
      </c>
      <c r="J14" s="1417"/>
      <c r="K14" s="530" t="s">
        <v>50</v>
      </c>
      <c r="L14" s="530" t="s">
        <v>51</v>
      </c>
      <c r="M14" s="528" t="s">
        <v>54</v>
      </c>
      <c r="N14" s="528" t="s">
        <v>55</v>
      </c>
      <c r="O14" s="528" t="s">
        <v>56</v>
      </c>
      <c r="P14" s="528" t="s">
        <v>57</v>
      </c>
      <c r="Q14" s="532" t="s">
        <v>54</v>
      </c>
      <c r="R14" s="532" t="s">
        <v>55</v>
      </c>
      <c r="S14" s="532" t="s">
        <v>56</v>
      </c>
      <c r="T14" s="532" t="s">
        <v>57</v>
      </c>
      <c r="U14" s="532" t="s">
        <v>58</v>
      </c>
      <c r="V14" s="1451"/>
      <c r="W14" s="1451"/>
      <c r="X14" s="529" t="s">
        <v>684</v>
      </c>
      <c r="Y14" s="529" t="s">
        <v>60</v>
      </c>
      <c r="Z14" s="1451"/>
      <c r="AA14" s="527" t="s">
        <v>61</v>
      </c>
      <c r="AB14" s="527" t="s">
        <v>62</v>
      </c>
      <c r="AC14" s="1453"/>
      <c r="AD14" s="1529"/>
    </row>
    <row r="15" spans="1:30" ht="114.75" customHeight="1" x14ac:dyDescent="0.25">
      <c r="A15" s="1618" t="s">
        <v>1549</v>
      </c>
      <c r="B15" s="1618" t="s">
        <v>1550</v>
      </c>
      <c r="C15" s="1847">
        <v>2012011000347</v>
      </c>
      <c r="D15" s="1848">
        <v>3000000000</v>
      </c>
      <c r="E15" s="1401" t="s">
        <v>65</v>
      </c>
      <c r="F15" s="1401" t="s">
        <v>1551</v>
      </c>
      <c r="G15" s="1401" t="s">
        <v>370</v>
      </c>
      <c r="H15" s="1823" t="s">
        <v>119</v>
      </c>
      <c r="I15" s="1823"/>
      <c r="J15" s="1401" t="s">
        <v>1552</v>
      </c>
      <c r="K15" s="1827">
        <v>41306</v>
      </c>
      <c r="L15" s="1829">
        <v>41639</v>
      </c>
      <c r="M15" s="1852">
        <v>0.25</v>
      </c>
      <c r="N15" s="1865">
        <v>0.25</v>
      </c>
      <c r="O15" s="1855">
        <v>0.25</v>
      </c>
      <c r="P15" s="1859">
        <v>0.25</v>
      </c>
      <c r="Q15" s="1849">
        <v>0.25</v>
      </c>
      <c r="R15" s="1597">
        <v>0.25</v>
      </c>
      <c r="S15" s="1827"/>
      <c r="T15" s="1829"/>
      <c r="U15" s="1844" t="s">
        <v>1553</v>
      </c>
      <c r="V15" s="365" t="s">
        <v>69</v>
      </c>
      <c r="W15" s="365" t="s">
        <v>1554</v>
      </c>
      <c r="X15" s="537">
        <v>41275</v>
      </c>
      <c r="Y15" s="537">
        <v>41455</v>
      </c>
      <c r="Z15" s="537" t="s">
        <v>1555</v>
      </c>
      <c r="AA15" s="365" t="s">
        <v>119</v>
      </c>
      <c r="AB15" s="365"/>
      <c r="AC15" s="42" t="s">
        <v>1556</v>
      </c>
      <c r="AD15" s="239">
        <v>0</v>
      </c>
    </row>
    <row r="16" spans="1:30" ht="75" customHeight="1" x14ac:dyDescent="0.25">
      <c r="A16" s="1618"/>
      <c r="B16" s="1618"/>
      <c r="C16" s="1847"/>
      <c r="D16" s="1848"/>
      <c r="E16" s="1402"/>
      <c r="F16" s="1402"/>
      <c r="G16" s="1402"/>
      <c r="H16" s="1824"/>
      <c r="I16" s="1824"/>
      <c r="J16" s="1402"/>
      <c r="K16" s="1402"/>
      <c r="L16" s="1861"/>
      <c r="M16" s="1853"/>
      <c r="N16" s="1866"/>
      <c r="O16" s="1856"/>
      <c r="P16" s="1860"/>
      <c r="Q16" s="1850"/>
      <c r="R16" s="1863"/>
      <c r="S16" s="1828"/>
      <c r="T16" s="1830"/>
      <c r="U16" s="1845"/>
      <c r="V16" s="1401" t="s">
        <v>73</v>
      </c>
      <c r="W16" s="1401" t="s">
        <v>1557</v>
      </c>
      <c r="X16" s="1827">
        <v>41456</v>
      </c>
      <c r="Y16" s="1827">
        <v>41639</v>
      </c>
      <c r="Z16" s="1827" t="s">
        <v>1555</v>
      </c>
      <c r="AA16" s="1401" t="s">
        <v>119</v>
      </c>
      <c r="AB16" s="1401"/>
      <c r="AC16" s="1395" t="s">
        <v>1558</v>
      </c>
      <c r="AD16" s="1867">
        <v>0</v>
      </c>
    </row>
    <row r="17" spans="1:30" ht="37.15" customHeight="1" x14ac:dyDescent="0.25">
      <c r="A17" s="1618"/>
      <c r="B17" s="1618"/>
      <c r="C17" s="1847"/>
      <c r="D17" s="1848"/>
      <c r="E17" s="1619"/>
      <c r="F17" s="1619"/>
      <c r="G17" s="1619"/>
      <c r="H17" s="1825"/>
      <c r="I17" s="1825"/>
      <c r="J17" s="1619"/>
      <c r="K17" s="1619"/>
      <c r="L17" s="1862"/>
      <c r="M17" s="1853"/>
      <c r="N17" s="1866"/>
      <c r="O17" s="1856"/>
      <c r="P17" s="1860"/>
      <c r="Q17" s="1851"/>
      <c r="R17" s="1864"/>
      <c r="S17" s="1839"/>
      <c r="T17" s="1854"/>
      <c r="U17" s="1846"/>
      <c r="V17" s="1619"/>
      <c r="W17" s="1619"/>
      <c r="X17" s="1619"/>
      <c r="Y17" s="1619"/>
      <c r="Z17" s="1839"/>
      <c r="AA17" s="1619"/>
      <c r="AB17" s="1619"/>
      <c r="AC17" s="1398"/>
      <c r="AD17" s="1868"/>
    </row>
    <row r="18" spans="1:30" ht="15" customHeight="1" x14ac:dyDescent="0.25">
      <c r="A18" s="1618"/>
      <c r="B18" s="1618"/>
      <c r="C18" s="1847"/>
      <c r="D18" s="1848"/>
      <c r="E18" s="1401" t="s">
        <v>84</v>
      </c>
      <c r="F18" s="1401" t="s">
        <v>1559</v>
      </c>
      <c r="G18" s="1401" t="s">
        <v>370</v>
      </c>
      <c r="H18" s="1823" t="s">
        <v>119</v>
      </c>
      <c r="I18" s="1823"/>
      <c r="J18" s="1401" t="s">
        <v>1560</v>
      </c>
      <c r="K18" s="1827">
        <v>41289</v>
      </c>
      <c r="L18" s="1829">
        <v>41639</v>
      </c>
      <c r="M18" s="1831">
        <v>0.2</v>
      </c>
      <c r="N18" s="1834">
        <v>0.2</v>
      </c>
      <c r="O18" s="1840">
        <v>0.3</v>
      </c>
      <c r="P18" s="1841">
        <v>0.3</v>
      </c>
      <c r="Q18" s="1849">
        <v>0.28000000000000003</v>
      </c>
      <c r="R18" s="1597">
        <f>0.17+0.04</f>
        <v>0.21000000000000002</v>
      </c>
      <c r="S18" s="1827"/>
      <c r="T18" s="1829"/>
      <c r="U18" s="1844" t="s">
        <v>1561</v>
      </c>
      <c r="V18" s="365" t="s">
        <v>87</v>
      </c>
      <c r="W18" s="533" t="s">
        <v>1562</v>
      </c>
      <c r="X18" s="229">
        <v>41289</v>
      </c>
      <c r="Y18" s="537">
        <v>41639</v>
      </c>
      <c r="Z18" s="229" t="s">
        <v>1555</v>
      </c>
      <c r="AA18" s="372" t="s">
        <v>119</v>
      </c>
      <c r="AB18" s="372"/>
      <c r="AC18" s="608" t="s">
        <v>1563</v>
      </c>
      <c r="AD18" s="609">
        <v>100000000</v>
      </c>
    </row>
    <row r="19" spans="1:30" ht="15" customHeight="1" x14ac:dyDescent="0.25">
      <c r="A19" s="1618"/>
      <c r="B19" s="1618"/>
      <c r="C19" s="1847"/>
      <c r="D19" s="1848"/>
      <c r="E19" s="1402"/>
      <c r="F19" s="1402"/>
      <c r="G19" s="1402"/>
      <c r="H19" s="1824"/>
      <c r="I19" s="1824"/>
      <c r="J19" s="1402"/>
      <c r="K19" s="1828"/>
      <c r="L19" s="1830"/>
      <c r="M19" s="1832"/>
      <c r="N19" s="1835"/>
      <c r="O19" s="1828"/>
      <c r="P19" s="1842"/>
      <c r="Q19" s="1850"/>
      <c r="R19" s="1857"/>
      <c r="S19" s="1828"/>
      <c r="T19" s="1830"/>
      <c r="U19" s="1845"/>
      <c r="V19" s="365" t="s">
        <v>90</v>
      </c>
      <c r="W19" s="533" t="s">
        <v>1564</v>
      </c>
      <c r="X19" s="229">
        <v>41334</v>
      </c>
      <c r="Y19" s="537">
        <v>41639</v>
      </c>
      <c r="Z19" s="229" t="s">
        <v>1555</v>
      </c>
      <c r="AA19" s="531"/>
      <c r="AB19" s="531" t="s">
        <v>119</v>
      </c>
      <c r="AC19" s="610" t="s">
        <v>1565</v>
      </c>
      <c r="AD19" s="239">
        <v>715000000</v>
      </c>
    </row>
    <row r="20" spans="1:30" ht="15" customHeight="1" x14ac:dyDescent="0.25">
      <c r="A20" s="1618"/>
      <c r="B20" s="1618"/>
      <c r="C20" s="1847"/>
      <c r="D20" s="1848"/>
      <c r="E20" s="1402"/>
      <c r="F20" s="1402"/>
      <c r="G20" s="1402"/>
      <c r="H20" s="1824"/>
      <c r="I20" s="1824"/>
      <c r="J20" s="1402"/>
      <c r="K20" s="1828"/>
      <c r="L20" s="1830"/>
      <c r="M20" s="1832"/>
      <c r="N20" s="1835"/>
      <c r="O20" s="1828"/>
      <c r="P20" s="1842"/>
      <c r="Q20" s="1850"/>
      <c r="R20" s="1857"/>
      <c r="S20" s="1828"/>
      <c r="T20" s="1830"/>
      <c r="U20" s="1845"/>
      <c r="V20" s="365" t="s">
        <v>336</v>
      </c>
      <c r="W20" s="533" t="s">
        <v>1566</v>
      </c>
      <c r="X20" s="229">
        <v>41289</v>
      </c>
      <c r="Y20" s="537">
        <v>41639</v>
      </c>
      <c r="Z20" s="229" t="s">
        <v>1555</v>
      </c>
      <c r="AA20" s="531" t="s">
        <v>119</v>
      </c>
      <c r="AB20" s="531"/>
      <c r="AC20" s="610" t="s">
        <v>1567</v>
      </c>
      <c r="AD20" s="239"/>
    </row>
    <row r="21" spans="1:30" ht="15" customHeight="1" x14ac:dyDescent="0.25">
      <c r="A21" s="1618"/>
      <c r="B21" s="1618"/>
      <c r="C21" s="1847"/>
      <c r="D21" s="1848"/>
      <c r="E21" s="1402"/>
      <c r="F21" s="1402"/>
      <c r="G21" s="1402"/>
      <c r="H21" s="1824"/>
      <c r="I21" s="1824"/>
      <c r="J21" s="1402"/>
      <c r="K21" s="1828"/>
      <c r="L21" s="1830"/>
      <c r="M21" s="1832"/>
      <c r="N21" s="1835"/>
      <c r="O21" s="1828"/>
      <c r="P21" s="1842"/>
      <c r="Q21" s="1850"/>
      <c r="R21" s="1857"/>
      <c r="S21" s="1828"/>
      <c r="T21" s="1830"/>
      <c r="U21" s="1845"/>
      <c r="V21" s="365" t="s">
        <v>337</v>
      </c>
      <c r="W21" s="533" t="s">
        <v>1568</v>
      </c>
      <c r="X21" s="229">
        <v>41306</v>
      </c>
      <c r="Y21" s="537">
        <v>41639</v>
      </c>
      <c r="Z21" s="229" t="s">
        <v>1555</v>
      </c>
      <c r="AA21" s="365" t="s">
        <v>119</v>
      </c>
      <c r="AB21" s="365"/>
      <c r="AC21" s="232" t="s">
        <v>1569</v>
      </c>
      <c r="AD21" s="239"/>
    </row>
    <row r="22" spans="1:30" ht="15" customHeight="1" x14ac:dyDescent="0.25">
      <c r="A22" s="1618"/>
      <c r="B22" s="1618"/>
      <c r="C22" s="1847"/>
      <c r="D22" s="1848"/>
      <c r="E22" s="1402"/>
      <c r="F22" s="1402"/>
      <c r="G22" s="1402"/>
      <c r="H22" s="1824"/>
      <c r="I22" s="1824"/>
      <c r="J22" s="1402"/>
      <c r="K22" s="1828"/>
      <c r="L22" s="1830"/>
      <c r="M22" s="1832"/>
      <c r="N22" s="1835"/>
      <c r="O22" s="1828"/>
      <c r="P22" s="1842"/>
      <c r="Q22" s="1850"/>
      <c r="R22" s="1857"/>
      <c r="S22" s="1828"/>
      <c r="T22" s="1830"/>
      <c r="U22" s="1845"/>
      <c r="V22" s="365" t="s">
        <v>1570</v>
      </c>
      <c r="W22" s="533" t="s">
        <v>1571</v>
      </c>
      <c r="X22" s="229">
        <v>41306</v>
      </c>
      <c r="Y22" s="537">
        <v>41639</v>
      </c>
      <c r="Z22" s="231" t="s">
        <v>1555</v>
      </c>
      <c r="AA22" s="365"/>
      <c r="AB22" s="365" t="s">
        <v>119</v>
      </c>
      <c r="AC22" s="232" t="s">
        <v>1572</v>
      </c>
      <c r="AD22" s="239"/>
    </row>
    <row r="23" spans="1:30" ht="15" customHeight="1" x14ac:dyDescent="0.25">
      <c r="A23" s="1618"/>
      <c r="B23" s="1618"/>
      <c r="C23" s="1847"/>
      <c r="D23" s="1848"/>
      <c r="E23" s="1402"/>
      <c r="F23" s="1402"/>
      <c r="G23" s="1402"/>
      <c r="H23" s="1824"/>
      <c r="I23" s="1824"/>
      <c r="J23" s="1402"/>
      <c r="K23" s="1828"/>
      <c r="L23" s="1830"/>
      <c r="M23" s="1832"/>
      <c r="N23" s="1835"/>
      <c r="O23" s="1828"/>
      <c r="P23" s="1842"/>
      <c r="Q23" s="1850"/>
      <c r="R23" s="1857"/>
      <c r="S23" s="1828"/>
      <c r="T23" s="1830"/>
      <c r="U23" s="1845"/>
      <c r="V23" s="365" t="s">
        <v>1573</v>
      </c>
      <c r="W23" s="232" t="s">
        <v>1574</v>
      </c>
      <c r="X23" s="233">
        <v>41306</v>
      </c>
      <c r="Y23" s="234">
        <v>41639</v>
      </c>
      <c r="Z23" s="235" t="s">
        <v>1555</v>
      </c>
      <c r="AA23" s="42"/>
      <c r="AB23" s="42" t="s">
        <v>119</v>
      </c>
      <c r="AC23" s="232" t="s">
        <v>1575</v>
      </c>
      <c r="AD23" s="239"/>
    </row>
    <row r="24" spans="1:30" ht="15" customHeight="1" x14ac:dyDescent="0.25">
      <c r="A24" s="1618"/>
      <c r="B24" s="1618"/>
      <c r="C24" s="1847"/>
      <c r="D24" s="1848"/>
      <c r="E24" s="1402"/>
      <c r="F24" s="1402"/>
      <c r="G24" s="1402"/>
      <c r="H24" s="1824"/>
      <c r="I24" s="1824"/>
      <c r="J24" s="1402"/>
      <c r="K24" s="1828"/>
      <c r="L24" s="1830"/>
      <c r="M24" s="1832"/>
      <c r="N24" s="1835"/>
      <c r="O24" s="1828"/>
      <c r="P24" s="1842"/>
      <c r="Q24" s="1850"/>
      <c r="R24" s="1857"/>
      <c r="S24" s="1828"/>
      <c r="T24" s="1830"/>
      <c r="U24" s="1845"/>
      <c r="V24" s="365" t="s">
        <v>1576</v>
      </c>
      <c r="W24" s="232" t="s">
        <v>1577</v>
      </c>
      <c r="X24" s="233">
        <v>41334</v>
      </c>
      <c r="Y24" s="234">
        <v>41639</v>
      </c>
      <c r="Z24" s="235" t="s">
        <v>1555</v>
      </c>
      <c r="AA24" s="42"/>
      <c r="AB24" s="42" t="s">
        <v>119</v>
      </c>
      <c r="AC24" s="232" t="s">
        <v>1578</v>
      </c>
      <c r="AD24" s="239"/>
    </row>
    <row r="25" spans="1:30" ht="15" customHeight="1" x14ac:dyDescent="0.25">
      <c r="A25" s="1618"/>
      <c r="B25" s="1618"/>
      <c r="C25" s="1847"/>
      <c r="D25" s="1848"/>
      <c r="E25" s="1402"/>
      <c r="F25" s="1402"/>
      <c r="G25" s="1402"/>
      <c r="H25" s="1824"/>
      <c r="I25" s="1824"/>
      <c r="J25" s="1402"/>
      <c r="K25" s="1828"/>
      <c r="L25" s="1830"/>
      <c r="M25" s="1833"/>
      <c r="N25" s="1836"/>
      <c r="O25" s="1839"/>
      <c r="P25" s="1843"/>
      <c r="Q25" s="1851"/>
      <c r="R25" s="1858"/>
      <c r="S25" s="1839"/>
      <c r="T25" s="1854"/>
      <c r="U25" s="1846"/>
      <c r="V25" s="365" t="s">
        <v>1579</v>
      </c>
      <c r="W25" s="533" t="s">
        <v>1580</v>
      </c>
      <c r="X25" s="229">
        <v>41306</v>
      </c>
      <c r="Y25" s="537">
        <v>41639</v>
      </c>
      <c r="Z25" s="231" t="s">
        <v>1555</v>
      </c>
      <c r="AA25" s="365"/>
      <c r="AB25" s="365" t="s">
        <v>119</v>
      </c>
      <c r="AC25" s="232" t="s">
        <v>1581</v>
      </c>
      <c r="AD25" s="239"/>
    </row>
    <row r="26" spans="1:30" ht="1.5" customHeight="1" x14ac:dyDescent="0.25">
      <c r="A26" s="1618"/>
      <c r="B26" s="1618"/>
      <c r="C26" s="1847"/>
      <c r="D26" s="1848"/>
      <c r="E26" s="1618" t="s">
        <v>93</v>
      </c>
      <c r="F26" s="1618" t="s">
        <v>1582</v>
      </c>
      <c r="G26" s="1618" t="s">
        <v>370</v>
      </c>
      <c r="H26" s="1826" t="s">
        <v>67</v>
      </c>
      <c r="I26" s="1826"/>
      <c r="J26" s="1618" t="s">
        <v>1583</v>
      </c>
      <c r="K26" s="1856">
        <v>41395</v>
      </c>
      <c r="L26" s="1876">
        <v>42004</v>
      </c>
      <c r="M26" s="236"/>
      <c r="N26" s="1011"/>
      <c r="O26" s="534"/>
      <c r="P26" s="237"/>
      <c r="Q26" s="238"/>
      <c r="R26" s="611"/>
      <c r="S26" s="534"/>
      <c r="T26" s="535"/>
      <c r="U26" s="536"/>
      <c r="V26" s="1401" t="s">
        <v>97</v>
      </c>
      <c r="W26" s="1401" t="s">
        <v>1584</v>
      </c>
      <c r="X26" s="1827">
        <v>41395</v>
      </c>
      <c r="Y26" s="1827">
        <v>41639</v>
      </c>
      <c r="Z26" s="1827" t="s">
        <v>1555</v>
      </c>
      <c r="AA26" s="1401"/>
      <c r="AB26" s="1401" t="s">
        <v>119</v>
      </c>
      <c r="AC26" s="1395" t="s">
        <v>1585</v>
      </c>
      <c r="AD26" s="1867">
        <v>180000000</v>
      </c>
    </row>
    <row r="27" spans="1:30" ht="84" customHeight="1" x14ac:dyDescent="0.25">
      <c r="A27" s="1618"/>
      <c r="B27" s="1618"/>
      <c r="C27" s="1847"/>
      <c r="D27" s="1848"/>
      <c r="E27" s="1618"/>
      <c r="F27" s="1618"/>
      <c r="G27" s="1618"/>
      <c r="H27" s="1826"/>
      <c r="I27" s="1826"/>
      <c r="J27" s="1618"/>
      <c r="K27" s="1618"/>
      <c r="L27" s="1877"/>
      <c r="M27" s="1878"/>
      <c r="N27" s="1869"/>
      <c r="O27" s="1840">
        <v>0.15</v>
      </c>
      <c r="P27" s="1841">
        <v>0.85</v>
      </c>
      <c r="Q27" s="1872"/>
      <c r="R27" s="1598"/>
      <c r="S27" s="1402"/>
      <c r="T27" s="1861"/>
      <c r="U27" s="1874"/>
      <c r="V27" s="1619"/>
      <c r="W27" s="1619"/>
      <c r="X27" s="1839"/>
      <c r="Y27" s="1839"/>
      <c r="Z27" s="1839"/>
      <c r="AA27" s="1619"/>
      <c r="AB27" s="1619"/>
      <c r="AC27" s="1398"/>
      <c r="AD27" s="1868"/>
    </row>
    <row r="28" spans="1:30" ht="15" customHeight="1" x14ac:dyDescent="0.25">
      <c r="A28" s="1618"/>
      <c r="B28" s="1618"/>
      <c r="C28" s="1847"/>
      <c r="D28" s="1848"/>
      <c r="E28" s="1618"/>
      <c r="F28" s="1618"/>
      <c r="G28" s="1618"/>
      <c r="H28" s="1826"/>
      <c r="I28" s="1826"/>
      <c r="J28" s="365" t="s">
        <v>1586</v>
      </c>
      <c r="K28" s="1618"/>
      <c r="L28" s="1877"/>
      <c r="M28" s="1879"/>
      <c r="N28" s="1870"/>
      <c r="O28" s="1619"/>
      <c r="P28" s="1871"/>
      <c r="Q28" s="1873"/>
      <c r="R28" s="1599"/>
      <c r="S28" s="1619"/>
      <c r="T28" s="1862"/>
      <c r="U28" s="1875"/>
      <c r="V28" s="365" t="s">
        <v>338</v>
      </c>
      <c r="W28" s="42" t="s">
        <v>1587</v>
      </c>
      <c r="X28" s="234">
        <v>41456</v>
      </c>
      <c r="Y28" s="234">
        <v>41639</v>
      </c>
      <c r="Z28" s="234" t="s">
        <v>1555</v>
      </c>
      <c r="AA28" s="42"/>
      <c r="AB28" s="42" t="s">
        <v>119</v>
      </c>
      <c r="AC28" s="42" t="s">
        <v>1588</v>
      </c>
      <c r="AD28" s="239">
        <v>355000000</v>
      </c>
    </row>
    <row r="29" spans="1:30" ht="94.9" customHeight="1" x14ac:dyDescent="0.25">
      <c r="A29" s="1618"/>
      <c r="B29" s="1618"/>
      <c r="C29" s="1847"/>
      <c r="D29" s="1848"/>
      <c r="E29" s="1401" t="s">
        <v>101</v>
      </c>
      <c r="F29" s="1401" t="s">
        <v>1589</v>
      </c>
      <c r="G29" s="1401" t="s">
        <v>370</v>
      </c>
      <c r="H29" s="1823" t="s">
        <v>67</v>
      </c>
      <c r="I29" s="1823"/>
      <c r="J29" s="365" t="s">
        <v>1590</v>
      </c>
      <c r="K29" s="1827">
        <v>41275</v>
      </c>
      <c r="L29" s="1829">
        <v>41486</v>
      </c>
      <c r="M29" s="1878"/>
      <c r="N29" s="1834">
        <v>0.1</v>
      </c>
      <c r="O29" s="1840">
        <v>0.65</v>
      </c>
      <c r="P29" s="1841">
        <v>0.25</v>
      </c>
      <c r="Q29" s="1872"/>
      <c r="R29" s="1857">
        <v>0.4</v>
      </c>
      <c r="S29" s="1402"/>
      <c r="T29" s="1861"/>
      <c r="U29" s="1844" t="s">
        <v>1591</v>
      </c>
      <c r="V29" s="365" t="s">
        <v>104</v>
      </c>
      <c r="W29" s="365" t="s">
        <v>1592</v>
      </c>
      <c r="X29" s="537">
        <v>41275</v>
      </c>
      <c r="Y29" s="537">
        <v>41425</v>
      </c>
      <c r="Z29" s="537" t="s">
        <v>1555</v>
      </c>
      <c r="AA29" s="365" t="s">
        <v>119</v>
      </c>
      <c r="AB29" s="365"/>
      <c r="AC29" s="42" t="s">
        <v>1593</v>
      </c>
      <c r="AD29" s="239">
        <v>100000000</v>
      </c>
    </row>
    <row r="30" spans="1:30" ht="93.6" customHeight="1" x14ac:dyDescent="0.25">
      <c r="A30" s="1618"/>
      <c r="B30" s="1618"/>
      <c r="C30" s="1847"/>
      <c r="D30" s="1848"/>
      <c r="E30" s="1402"/>
      <c r="F30" s="1402"/>
      <c r="G30" s="1402"/>
      <c r="H30" s="1824"/>
      <c r="I30" s="1824"/>
      <c r="J30" s="365" t="s">
        <v>1594</v>
      </c>
      <c r="K30" s="1402"/>
      <c r="L30" s="1861"/>
      <c r="M30" s="1879"/>
      <c r="N30" s="1870"/>
      <c r="O30" s="1619"/>
      <c r="P30" s="1871"/>
      <c r="Q30" s="1873"/>
      <c r="R30" s="1599"/>
      <c r="S30" s="1619"/>
      <c r="T30" s="1862"/>
      <c r="U30" s="1846"/>
      <c r="V30" s="365" t="s">
        <v>341</v>
      </c>
      <c r="W30" s="365" t="s">
        <v>1595</v>
      </c>
      <c r="X30" s="537">
        <v>41275</v>
      </c>
      <c r="Y30" s="537">
        <v>41486</v>
      </c>
      <c r="Z30" s="537" t="s">
        <v>1555</v>
      </c>
      <c r="AA30" s="365"/>
      <c r="AB30" s="365" t="s">
        <v>119</v>
      </c>
      <c r="AC30" s="42" t="s">
        <v>1596</v>
      </c>
      <c r="AD30" s="239">
        <v>350000000</v>
      </c>
    </row>
    <row r="31" spans="1:30" s="246" customFormat="1" ht="146.44999999999999" customHeight="1" thickBot="1" x14ac:dyDescent="0.3">
      <c r="A31" s="1618"/>
      <c r="B31" s="1618"/>
      <c r="C31" s="1847"/>
      <c r="D31" s="1848"/>
      <c r="E31" s="365" t="s">
        <v>107</v>
      </c>
      <c r="F31" s="365" t="s">
        <v>1597</v>
      </c>
      <c r="G31" s="365" t="s">
        <v>370</v>
      </c>
      <c r="H31" s="538" t="s">
        <v>67</v>
      </c>
      <c r="I31" s="538"/>
      <c r="J31" s="365" t="s">
        <v>1598</v>
      </c>
      <c r="K31" s="537">
        <v>41275</v>
      </c>
      <c r="L31" s="539">
        <v>41639</v>
      </c>
      <c r="M31" s="241"/>
      <c r="N31" s="1012">
        <v>0.25</v>
      </c>
      <c r="O31" s="613">
        <v>0.1</v>
      </c>
      <c r="P31" s="614">
        <v>0.65</v>
      </c>
      <c r="Q31" s="242"/>
      <c r="R31" s="612">
        <v>0.25</v>
      </c>
      <c r="S31" s="243"/>
      <c r="T31" s="244"/>
      <c r="U31" s="245" t="s">
        <v>1599</v>
      </c>
      <c r="V31" s="365" t="s">
        <v>110</v>
      </c>
      <c r="W31" s="365" t="s">
        <v>1600</v>
      </c>
      <c r="X31" s="537">
        <v>41275</v>
      </c>
      <c r="Y31" s="537">
        <v>41639</v>
      </c>
      <c r="Z31" s="537" t="s">
        <v>1555</v>
      </c>
      <c r="AA31" s="365" t="s">
        <v>119</v>
      </c>
      <c r="AB31" s="365"/>
      <c r="AC31" s="42" t="s">
        <v>1601</v>
      </c>
      <c r="AD31" s="239">
        <v>0</v>
      </c>
    </row>
    <row r="32" spans="1:30" x14ac:dyDescent="0.25">
      <c r="N32" s="691">
        <f>SUM(N15:N31)</f>
        <v>0.8</v>
      </c>
      <c r="R32" s="691">
        <f>SUM(R15:R31)</f>
        <v>1.1100000000000001</v>
      </c>
      <c r="AC32" s="615"/>
      <c r="AD32" s="615"/>
    </row>
    <row r="33" spans="12:30" s="228" customFormat="1" x14ac:dyDescent="0.25">
      <c r="N33" s="250">
        <f>+N32/4</f>
        <v>0.2</v>
      </c>
      <c r="R33" s="250">
        <f>+R32/4</f>
        <v>0.27750000000000002</v>
      </c>
      <c r="AC33" s="249"/>
      <c r="AD33" s="249"/>
    </row>
    <row r="34" spans="12:30" s="228" customFormat="1" x14ac:dyDescent="0.25">
      <c r="L34" s="250"/>
      <c r="P34" s="250"/>
      <c r="AC34" s="249"/>
      <c r="AD34" s="249"/>
    </row>
    <row r="35" spans="12:30" s="228" customFormat="1" x14ac:dyDescent="0.25">
      <c r="AC35" s="249"/>
      <c r="AD35" s="249"/>
    </row>
    <row r="36" spans="12:30" s="228" customFormat="1" x14ac:dyDescent="0.25">
      <c r="AC36" s="249"/>
      <c r="AD36" s="249"/>
    </row>
    <row r="37" spans="12:30" s="228" customFormat="1" x14ac:dyDescent="0.25">
      <c r="AC37" s="249"/>
      <c r="AD37" s="249"/>
    </row>
  </sheetData>
  <sheetProtection password="DDB6" sheet="1"/>
  <mergeCells count="125">
    <mergeCell ref="E29:E30"/>
    <mergeCell ref="F29:F30"/>
    <mergeCell ref="G29:G30"/>
    <mergeCell ref="H29:H30"/>
    <mergeCell ref="K29:K30"/>
    <mergeCell ref="L29:L30"/>
    <mergeCell ref="S29:S30"/>
    <mergeCell ref="T29:T30"/>
    <mergeCell ref="E26:E28"/>
    <mergeCell ref="F26:F28"/>
    <mergeCell ref="G26:G28"/>
    <mergeCell ref="H26:H28"/>
    <mergeCell ref="K26:K28"/>
    <mergeCell ref="J26:J27"/>
    <mergeCell ref="L26:L28"/>
    <mergeCell ref="M29:M30"/>
    <mergeCell ref="N29:N30"/>
    <mergeCell ref="O29:O30"/>
    <mergeCell ref="P29:P30"/>
    <mergeCell ref="Q29:Q30"/>
    <mergeCell ref="R29:R30"/>
    <mergeCell ref="M27:M28"/>
    <mergeCell ref="AB26:AB27"/>
    <mergeCell ref="N27:N28"/>
    <mergeCell ref="O27:O28"/>
    <mergeCell ref="P27:P28"/>
    <mergeCell ref="Q27:Q28"/>
    <mergeCell ref="Z13:Z14"/>
    <mergeCell ref="AC26:AC27"/>
    <mergeCell ref="AD26:AD27"/>
    <mergeCell ref="V26:V27"/>
    <mergeCell ref="W26:W27"/>
    <mergeCell ref="X26:X27"/>
    <mergeCell ref="Y26:Y27"/>
    <mergeCell ref="Z26:Z27"/>
    <mergeCell ref="AA26:AA27"/>
    <mergeCell ref="T27:T28"/>
    <mergeCell ref="U27:U28"/>
    <mergeCell ref="AD13:AD14"/>
    <mergeCell ref="V16:V17"/>
    <mergeCell ref="W16:W17"/>
    <mergeCell ref="X16:X17"/>
    <mergeCell ref="Y16:Y17"/>
    <mergeCell ref="R15:R17"/>
    <mergeCell ref="S15:S17"/>
    <mergeCell ref="T15:T17"/>
    <mergeCell ref="AC16:AC17"/>
    <mergeCell ref="AD16:AD17"/>
    <mergeCell ref="V13:V14"/>
    <mergeCell ref="F15:F17"/>
    <mergeCell ref="G15:G17"/>
    <mergeCell ref="H15:H17"/>
    <mergeCell ref="E18:E25"/>
    <mergeCell ref="F18:F25"/>
    <mergeCell ref="G18:G25"/>
    <mergeCell ref="H18:H25"/>
    <mergeCell ref="J18:J25"/>
    <mergeCell ref="R18:R25"/>
    <mergeCell ref="P15:P17"/>
    <mergeCell ref="L15:L17"/>
    <mergeCell ref="N15:N17"/>
    <mergeCell ref="Q15:Q17"/>
    <mergeCell ref="A1:AB8"/>
    <mergeCell ref="AA12:AB12"/>
    <mergeCell ref="J15:J17"/>
    <mergeCell ref="K15:K17"/>
    <mergeCell ref="Z16:Z17"/>
    <mergeCell ref="AA16:AA17"/>
    <mergeCell ref="AB16:AB17"/>
    <mergeCell ref="A15:A31"/>
    <mergeCell ref="O18:O25"/>
    <mergeCell ref="P18:P25"/>
    <mergeCell ref="Q13:U13"/>
    <mergeCell ref="U15:U17"/>
    <mergeCell ref="B15:B31"/>
    <mergeCell ref="C15:C31"/>
    <mergeCell ref="D15:D31"/>
    <mergeCell ref="E15:E17"/>
    <mergeCell ref="F13:F14"/>
    <mergeCell ref="Q18:Q25"/>
    <mergeCell ref="U18:U25"/>
    <mergeCell ref="M15:M17"/>
    <mergeCell ref="U29:U30"/>
    <mergeCell ref="S18:S25"/>
    <mergeCell ref="T18:T25"/>
    <mergeCell ref="O15:O17"/>
    <mergeCell ref="AC1:AD2"/>
    <mergeCell ref="AC3:AD4"/>
    <mergeCell ref="AC5:AD6"/>
    <mergeCell ref="AC7:AD8"/>
    <mergeCell ref="A9:AD9"/>
    <mergeCell ref="A10:AD10"/>
    <mergeCell ref="E11:U11"/>
    <mergeCell ref="V11:Z11"/>
    <mergeCell ref="AA13:AB13"/>
    <mergeCell ref="A13:A14"/>
    <mergeCell ref="B13:B14"/>
    <mergeCell ref="C13:C14"/>
    <mergeCell ref="D13:D14"/>
    <mergeCell ref="E13:E14"/>
    <mergeCell ref="AC13:AC14"/>
    <mergeCell ref="W13:W14"/>
    <mergeCell ref="X13:Y13"/>
    <mergeCell ref="G13:G14"/>
    <mergeCell ref="H13:I13"/>
    <mergeCell ref="J13:J14"/>
    <mergeCell ref="K13:L13"/>
    <mergeCell ref="M13:P13"/>
    <mergeCell ref="A11:D11"/>
    <mergeCell ref="AA11:AC11"/>
    <mergeCell ref="H12:I12"/>
    <mergeCell ref="K12:L12"/>
    <mergeCell ref="M12:P12"/>
    <mergeCell ref="Q12:U12"/>
    <mergeCell ref="X12:Y12"/>
    <mergeCell ref="I15:I17"/>
    <mergeCell ref="I18:I25"/>
    <mergeCell ref="I26:I28"/>
    <mergeCell ref="I29:I30"/>
    <mergeCell ref="R27:R28"/>
    <mergeCell ref="S27:S28"/>
    <mergeCell ref="K18:K25"/>
    <mergeCell ref="L18:L25"/>
    <mergeCell ref="M18:M25"/>
    <mergeCell ref="N18:N25"/>
  </mergeCells>
  <dataValidations count="3">
    <dataValidation allowBlank="1" showErrorMessage="1" sqref="AC13:AC14 AB14"/>
    <dataValidation allowBlank="1" showInputMessage="1" showErrorMessage="1" prompt="_x000a_" sqref="E13:E14 IA13:IA14"/>
    <dataValidation allowBlank="1" showErrorMessage="1" prompt="La fecha de finalización de la tarea coincide con la fecha de entrega del producto._x000a_" sqref="AD13:AD14"/>
  </dataValidation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S66"/>
  <sheetViews>
    <sheetView zoomScale="67" zoomScaleNormal="67" zoomScaleSheetLayoutView="80" workbookViewId="0">
      <selection activeCell="AI7" sqref="AI1:AJ8"/>
    </sheetView>
  </sheetViews>
  <sheetFormatPr baseColWidth="10" defaultRowHeight="15" x14ac:dyDescent="0.25"/>
  <cols>
    <col min="1" max="1" width="11.85546875" style="36" customWidth="1"/>
    <col min="2" max="2" width="19" style="36" customWidth="1"/>
    <col min="3" max="3" width="13" style="36" customWidth="1"/>
    <col min="4" max="4" width="12.5703125" style="36" bestFit="1" customWidth="1"/>
    <col min="5" max="5" width="8.5703125" style="36" customWidth="1"/>
    <col min="6" max="6" width="12.42578125" style="36" customWidth="1"/>
    <col min="7" max="7" width="24.140625" style="36" customWidth="1"/>
    <col min="8" max="9" width="11.140625" style="36" customWidth="1"/>
    <col min="10" max="10" width="22.85546875" style="36" customWidth="1"/>
    <col min="11" max="12" width="11.140625" style="36" customWidth="1"/>
    <col min="13" max="16" width="10.140625" style="36" customWidth="1"/>
    <col min="17" max="17" width="7.140625" style="36" hidden="1" customWidth="1"/>
    <col min="18" max="18" width="9.42578125" style="36" hidden="1" customWidth="1"/>
    <col min="19" max="19" width="9.140625" style="36" hidden="1" customWidth="1"/>
    <col min="20" max="20" width="15.7109375" style="36" hidden="1" customWidth="1"/>
    <col min="21" max="21" width="6.5703125" style="36" hidden="1" customWidth="1"/>
    <col min="22" max="24" width="9.85546875" style="889" hidden="1" customWidth="1"/>
    <col min="25" max="25" width="6.7109375" style="36" hidden="1" customWidth="1"/>
    <col min="26" max="26" width="7.42578125" style="36" hidden="1" customWidth="1"/>
    <col min="27" max="27" width="62.85546875" style="522" hidden="1" customWidth="1"/>
    <col min="28" max="28" width="9.5703125" style="43" customWidth="1"/>
    <col min="29" max="29" width="18.5703125" style="525" customWidth="1"/>
    <col min="30" max="30" width="17.42578125" style="36" customWidth="1"/>
    <col min="31" max="31" width="11" style="36" customWidth="1"/>
    <col min="32" max="32" width="11.42578125" style="44" customWidth="1"/>
    <col min="33" max="33" width="7.42578125" style="227" customWidth="1"/>
    <col min="34" max="34" width="6.5703125" style="227" customWidth="1"/>
    <col min="35" max="35" width="14.28515625" style="36" customWidth="1"/>
    <col min="36" max="36" width="23.7109375" style="227" customWidth="1"/>
    <col min="37" max="37" width="3.85546875" style="36" customWidth="1"/>
    <col min="38" max="38" width="13" style="36" bestFit="1" customWidth="1"/>
    <col min="39" max="16384" width="11.42578125" style="36"/>
  </cols>
  <sheetData>
    <row r="1" spans="1:36" ht="15" customHeight="1" x14ac:dyDescent="0.25">
      <c r="A1" s="1579" t="s">
        <v>353</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0"/>
      <c r="AC1" s="1580"/>
      <c r="AD1" s="1580"/>
      <c r="AE1" s="1580"/>
      <c r="AF1" s="1580"/>
      <c r="AG1" s="1580"/>
      <c r="AH1" s="1581"/>
      <c r="AI1" s="1349" t="s">
        <v>1485</v>
      </c>
      <c r="AJ1" s="1350"/>
    </row>
    <row r="2" spans="1:36" ht="15" customHeight="1" x14ac:dyDescent="0.25">
      <c r="A2" s="1582"/>
      <c r="B2" s="1583"/>
      <c r="C2" s="1583"/>
      <c r="D2" s="1583"/>
      <c r="E2" s="1583"/>
      <c r="F2" s="1583"/>
      <c r="G2" s="1583"/>
      <c r="H2" s="1583"/>
      <c r="I2" s="1583"/>
      <c r="J2" s="1583"/>
      <c r="K2" s="1583"/>
      <c r="L2" s="1583"/>
      <c r="M2" s="1583"/>
      <c r="N2" s="1583"/>
      <c r="O2" s="1583"/>
      <c r="P2" s="1583"/>
      <c r="Q2" s="1583"/>
      <c r="R2" s="1583"/>
      <c r="S2" s="1583"/>
      <c r="T2" s="1583"/>
      <c r="U2" s="1583"/>
      <c r="V2" s="1583"/>
      <c r="W2" s="1583"/>
      <c r="X2" s="1583"/>
      <c r="Y2" s="1583"/>
      <c r="Z2" s="1583"/>
      <c r="AA2" s="1583"/>
      <c r="AB2" s="1583"/>
      <c r="AC2" s="1583"/>
      <c r="AD2" s="1583"/>
      <c r="AE2" s="1583"/>
      <c r="AF2" s="1583"/>
      <c r="AG2" s="1583"/>
      <c r="AH2" s="1584"/>
      <c r="AI2" s="1351"/>
      <c r="AJ2" s="1352"/>
    </row>
    <row r="3" spans="1:36" ht="15" customHeight="1" x14ac:dyDescent="0.25">
      <c r="A3" s="1582"/>
      <c r="B3" s="1583"/>
      <c r="C3" s="1583"/>
      <c r="D3" s="1583"/>
      <c r="E3" s="1583"/>
      <c r="F3" s="1583"/>
      <c r="G3" s="1583"/>
      <c r="H3" s="1583"/>
      <c r="I3" s="1583"/>
      <c r="J3" s="1583"/>
      <c r="K3" s="1583"/>
      <c r="L3" s="1583"/>
      <c r="M3" s="1583"/>
      <c r="N3" s="1583"/>
      <c r="O3" s="1583"/>
      <c r="P3" s="1583"/>
      <c r="Q3" s="1583"/>
      <c r="R3" s="1583"/>
      <c r="S3" s="1583"/>
      <c r="T3" s="1583"/>
      <c r="U3" s="1583"/>
      <c r="V3" s="1583"/>
      <c r="W3" s="1583"/>
      <c r="X3" s="1583"/>
      <c r="Y3" s="1583"/>
      <c r="Z3" s="1583"/>
      <c r="AA3" s="1583"/>
      <c r="AB3" s="1583"/>
      <c r="AC3" s="1583"/>
      <c r="AD3" s="1583"/>
      <c r="AE3" s="1583"/>
      <c r="AF3" s="1583"/>
      <c r="AG3" s="1583"/>
      <c r="AH3" s="1584"/>
      <c r="AI3" s="1349" t="s">
        <v>324</v>
      </c>
      <c r="AJ3" s="1350"/>
    </row>
    <row r="4" spans="1:36" ht="15" customHeight="1" x14ac:dyDescent="0.25">
      <c r="A4" s="1582"/>
      <c r="B4" s="1583"/>
      <c r="C4" s="1583"/>
      <c r="D4" s="1583"/>
      <c r="E4" s="1583"/>
      <c r="F4" s="1583"/>
      <c r="G4" s="1583"/>
      <c r="H4" s="1583"/>
      <c r="I4" s="1583"/>
      <c r="J4" s="1583"/>
      <c r="K4" s="1583"/>
      <c r="L4" s="1583"/>
      <c r="M4" s="1583"/>
      <c r="N4" s="1583"/>
      <c r="O4" s="1583"/>
      <c r="P4" s="1583"/>
      <c r="Q4" s="1583"/>
      <c r="R4" s="1583"/>
      <c r="S4" s="1583"/>
      <c r="T4" s="1583"/>
      <c r="U4" s="1583"/>
      <c r="V4" s="1583"/>
      <c r="W4" s="1583"/>
      <c r="X4" s="1583"/>
      <c r="Y4" s="1583"/>
      <c r="Z4" s="1583"/>
      <c r="AA4" s="1583"/>
      <c r="AB4" s="1583"/>
      <c r="AC4" s="1583"/>
      <c r="AD4" s="1583"/>
      <c r="AE4" s="1583"/>
      <c r="AF4" s="1583"/>
      <c r="AG4" s="1583"/>
      <c r="AH4" s="1584"/>
      <c r="AI4" s="1351"/>
      <c r="AJ4" s="1352"/>
    </row>
    <row r="5" spans="1:36" ht="15" customHeight="1" x14ac:dyDescent="0.25">
      <c r="A5" s="1582"/>
      <c r="B5" s="1583"/>
      <c r="C5" s="1583"/>
      <c r="D5" s="1583"/>
      <c r="E5" s="1583"/>
      <c r="F5" s="1583"/>
      <c r="G5" s="1583"/>
      <c r="H5" s="1583"/>
      <c r="I5" s="1583"/>
      <c r="J5" s="1583"/>
      <c r="K5" s="1583"/>
      <c r="L5" s="1583"/>
      <c r="M5" s="1583"/>
      <c r="N5" s="1583"/>
      <c r="O5" s="1583"/>
      <c r="P5" s="1583"/>
      <c r="Q5" s="1583"/>
      <c r="R5" s="1583"/>
      <c r="S5" s="1583"/>
      <c r="T5" s="1583"/>
      <c r="U5" s="1583"/>
      <c r="V5" s="1583"/>
      <c r="W5" s="1583"/>
      <c r="X5" s="1583"/>
      <c r="Y5" s="1583"/>
      <c r="Z5" s="1583"/>
      <c r="AA5" s="1583"/>
      <c r="AB5" s="1583"/>
      <c r="AC5" s="1583"/>
      <c r="AD5" s="1583"/>
      <c r="AE5" s="1583"/>
      <c r="AF5" s="1583"/>
      <c r="AG5" s="1583"/>
      <c r="AH5" s="1584"/>
      <c r="AI5" s="1349" t="s">
        <v>325</v>
      </c>
      <c r="AJ5" s="1350"/>
    </row>
    <row r="6" spans="1:36" ht="15" customHeight="1" x14ac:dyDescent="0.25">
      <c r="A6" s="1582"/>
      <c r="B6" s="1583"/>
      <c r="C6" s="1583"/>
      <c r="D6" s="1583"/>
      <c r="E6" s="1583"/>
      <c r="F6" s="1583"/>
      <c r="G6" s="1583"/>
      <c r="H6" s="1583"/>
      <c r="I6" s="1583"/>
      <c r="J6" s="1583"/>
      <c r="K6" s="1583"/>
      <c r="L6" s="1583"/>
      <c r="M6" s="1583"/>
      <c r="N6" s="1583"/>
      <c r="O6" s="1583"/>
      <c r="P6" s="1583"/>
      <c r="Q6" s="1583"/>
      <c r="R6" s="1583"/>
      <c r="S6" s="1583"/>
      <c r="T6" s="1583"/>
      <c r="U6" s="1583"/>
      <c r="V6" s="1583"/>
      <c r="W6" s="1583"/>
      <c r="X6" s="1583"/>
      <c r="Y6" s="1583"/>
      <c r="Z6" s="1583"/>
      <c r="AA6" s="1583"/>
      <c r="AB6" s="1583"/>
      <c r="AC6" s="1583"/>
      <c r="AD6" s="1583"/>
      <c r="AE6" s="1583"/>
      <c r="AF6" s="1583"/>
      <c r="AG6" s="1583"/>
      <c r="AH6" s="1584"/>
      <c r="AI6" s="1351"/>
      <c r="AJ6" s="1352"/>
    </row>
    <row r="7" spans="1:36" ht="15" customHeight="1" x14ac:dyDescent="0.25">
      <c r="A7" s="1582"/>
      <c r="B7" s="1583"/>
      <c r="C7" s="1583"/>
      <c r="D7" s="1583"/>
      <c r="E7" s="1583"/>
      <c r="F7" s="1583"/>
      <c r="G7" s="1583"/>
      <c r="H7" s="1583"/>
      <c r="I7" s="1583"/>
      <c r="J7" s="1583"/>
      <c r="K7" s="1583"/>
      <c r="L7" s="1583"/>
      <c r="M7" s="1583"/>
      <c r="N7" s="1583"/>
      <c r="O7" s="1583"/>
      <c r="P7" s="1583"/>
      <c r="Q7" s="1583"/>
      <c r="R7" s="1583"/>
      <c r="S7" s="1583"/>
      <c r="T7" s="1583"/>
      <c r="U7" s="1583"/>
      <c r="V7" s="1583"/>
      <c r="W7" s="1583"/>
      <c r="X7" s="1583"/>
      <c r="Y7" s="1583"/>
      <c r="Z7" s="1583"/>
      <c r="AA7" s="1583"/>
      <c r="AB7" s="1583"/>
      <c r="AC7" s="1583"/>
      <c r="AD7" s="1583"/>
      <c r="AE7" s="1583"/>
      <c r="AF7" s="1583"/>
      <c r="AG7" s="1583"/>
      <c r="AH7" s="1584"/>
      <c r="AI7" s="1349" t="s">
        <v>326</v>
      </c>
      <c r="AJ7" s="1350"/>
    </row>
    <row r="8" spans="1:36" ht="16.5" customHeight="1" x14ac:dyDescent="0.25">
      <c r="A8" s="1585"/>
      <c r="B8" s="1586"/>
      <c r="C8" s="1586"/>
      <c r="D8" s="1586"/>
      <c r="E8" s="1586"/>
      <c r="F8" s="1586"/>
      <c r="G8" s="1586"/>
      <c r="H8" s="1586"/>
      <c r="I8" s="1586"/>
      <c r="J8" s="1586"/>
      <c r="K8" s="1586"/>
      <c r="L8" s="1586"/>
      <c r="M8" s="1586"/>
      <c r="N8" s="1586"/>
      <c r="O8" s="1586"/>
      <c r="P8" s="1586"/>
      <c r="Q8" s="1586"/>
      <c r="R8" s="1586"/>
      <c r="S8" s="1586"/>
      <c r="T8" s="1586"/>
      <c r="U8" s="1586"/>
      <c r="V8" s="1586"/>
      <c r="W8" s="1586"/>
      <c r="X8" s="1586"/>
      <c r="Y8" s="1586"/>
      <c r="Z8" s="1586"/>
      <c r="AA8" s="1586"/>
      <c r="AB8" s="1586"/>
      <c r="AC8" s="1586"/>
      <c r="AD8" s="1586"/>
      <c r="AE8" s="1586"/>
      <c r="AF8" s="1586"/>
      <c r="AG8" s="1586"/>
      <c r="AH8" s="1587"/>
      <c r="AI8" s="1351"/>
      <c r="AJ8" s="1352"/>
    </row>
    <row r="9" spans="1:36" ht="30" customHeight="1" x14ac:dyDescent="0.25">
      <c r="A9" s="1353" t="s">
        <v>682</v>
      </c>
      <c r="B9" s="1353"/>
      <c r="C9" s="1353"/>
      <c r="D9" s="1353"/>
      <c r="E9" s="1353"/>
      <c r="F9" s="1353"/>
      <c r="G9" s="1353"/>
      <c r="H9" s="1353"/>
      <c r="I9" s="1353"/>
      <c r="J9" s="1353"/>
      <c r="K9" s="1353"/>
      <c r="L9" s="1353"/>
      <c r="M9" s="1353"/>
      <c r="N9" s="1353"/>
      <c r="O9" s="1353"/>
      <c r="P9" s="1353"/>
      <c r="Q9" s="1353"/>
      <c r="R9" s="1353"/>
      <c r="S9" s="1353"/>
      <c r="T9" s="1353"/>
      <c r="U9" s="1353"/>
      <c r="V9" s="1353"/>
      <c r="W9" s="1353"/>
      <c r="X9" s="1353"/>
      <c r="Y9" s="1353"/>
      <c r="Z9" s="1353"/>
      <c r="AA9" s="1353"/>
      <c r="AB9" s="1353"/>
      <c r="AC9" s="1353"/>
      <c r="AD9" s="1353"/>
      <c r="AE9" s="1353"/>
      <c r="AF9" s="1353"/>
      <c r="AG9" s="1353"/>
      <c r="AH9" s="1353"/>
      <c r="AI9" s="1353"/>
      <c r="AJ9" s="1353"/>
    </row>
    <row r="10" spans="1:36" s="141" customFormat="1" ht="34.5" customHeight="1" x14ac:dyDescent="0.2">
      <c r="A10" s="1883" t="s">
        <v>355</v>
      </c>
      <c r="B10" s="1884"/>
      <c r="C10" s="1884"/>
      <c r="D10" s="1884"/>
      <c r="E10" s="1884"/>
      <c r="F10" s="1884"/>
      <c r="G10" s="1884"/>
      <c r="H10" s="1884"/>
      <c r="I10" s="1884"/>
      <c r="J10" s="1884"/>
      <c r="K10" s="1884"/>
      <c r="L10" s="1884"/>
      <c r="M10" s="1884"/>
      <c r="N10" s="1884"/>
      <c r="O10" s="1884"/>
      <c r="P10" s="1884"/>
      <c r="Q10" s="1884"/>
      <c r="R10" s="1884"/>
      <c r="S10" s="1884"/>
      <c r="T10" s="1884"/>
      <c r="U10" s="1884"/>
      <c r="V10" s="1884"/>
      <c r="W10" s="1884"/>
      <c r="X10" s="1884"/>
      <c r="Y10" s="1884"/>
      <c r="Z10" s="1884"/>
      <c r="AA10" s="1884"/>
      <c r="AB10" s="1884"/>
      <c r="AC10" s="1884"/>
      <c r="AD10" s="1884"/>
      <c r="AE10" s="1884"/>
      <c r="AF10" s="1884"/>
      <c r="AG10" s="1884"/>
      <c r="AH10" s="1884"/>
      <c r="AI10" s="1884"/>
      <c r="AJ10" s="1884"/>
    </row>
    <row r="11" spans="1:36" s="49" customFormat="1" ht="33" customHeight="1" x14ac:dyDescent="0.2">
      <c r="A11" s="1432" t="s">
        <v>4</v>
      </c>
      <c r="B11" s="1432"/>
      <c r="C11" s="1432"/>
      <c r="D11" s="1432"/>
      <c r="E11" s="1427" t="s">
        <v>5</v>
      </c>
      <c r="F11" s="1428"/>
      <c r="G11" s="1428"/>
      <c r="H11" s="1428"/>
      <c r="I11" s="1428"/>
      <c r="J11" s="1428"/>
      <c r="K11" s="1428"/>
      <c r="L11" s="1428"/>
      <c r="M11" s="1428"/>
      <c r="N11" s="1428"/>
      <c r="O11" s="1428"/>
      <c r="P11" s="1428"/>
      <c r="Q11" s="1428"/>
      <c r="R11" s="1428"/>
      <c r="S11" s="1428"/>
      <c r="T11" s="1428"/>
      <c r="U11" s="1428"/>
      <c r="V11" s="1428"/>
      <c r="W11" s="1428"/>
      <c r="X11" s="1428"/>
      <c r="Y11" s="1428"/>
      <c r="Z11" s="1428"/>
      <c r="AA11" s="1428"/>
      <c r="AB11" s="1428" t="s">
        <v>6</v>
      </c>
      <c r="AC11" s="1428"/>
      <c r="AD11" s="1428"/>
      <c r="AE11" s="1428"/>
      <c r="AF11" s="1435"/>
      <c r="AG11" s="1432" t="s">
        <v>7</v>
      </c>
      <c r="AH11" s="1432"/>
      <c r="AI11" s="1432"/>
      <c r="AJ11" s="490" t="s">
        <v>8</v>
      </c>
    </row>
    <row r="12" spans="1:36" s="28" customFormat="1" ht="15" customHeight="1" x14ac:dyDescent="0.25">
      <c r="A12" s="424" t="s">
        <v>9</v>
      </c>
      <c r="B12" s="424" t="s">
        <v>10</v>
      </c>
      <c r="C12" s="424" t="s">
        <v>11</v>
      </c>
      <c r="D12" s="424" t="s">
        <v>12</v>
      </c>
      <c r="E12" s="424" t="s">
        <v>13</v>
      </c>
      <c r="F12" s="424" t="s">
        <v>14</v>
      </c>
      <c r="G12" s="424" t="s">
        <v>15</v>
      </c>
      <c r="H12" s="1433" t="s">
        <v>16</v>
      </c>
      <c r="I12" s="1434"/>
      <c r="J12" s="424" t="s">
        <v>17</v>
      </c>
      <c r="K12" s="1433" t="s">
        <v>18</v>
      </c>
      <c r="L12" s="1434"/>
      <c r="M12" s="143"/>
      <c r="N12" s="143"/>
      <c r="O12" s="143"/>
      <c r="P12" s="143"/>
      <c r="Q12" s="1919" t="s">
        <v>19</v>
      </c>
      <c r="R12" s="1920"/>
      <c r="S12" s="1920"/>
      <c r="T12" s="1921"/>
      <c r="U12" s="1919" t="s">
        <v>20</v>
      </c>
      <c r="V12" s="1920"/>
      <c r="W12" s="1920"/>
      <c r="X12" s="1920"/>
      <c r="Y12" s="1920"/>
      <c r="Z12" s="1920"/>
      <c r="AA12" s="1921"/>
      <c r="AB12" s="491" t="s">
        <v>21</v>
      </c>
      <c r="AC12" s="492" t="s">
        <v>22</v>
      </c>
      <c r="AD12" s="1433" t="s">
        <v>23</v>
      </c>
      <c r="AE12" s="1434"/>
      <c r="AF12" s="424" t="s">
        <v>24</v>
      </c>
      <c r="AG12" s="1433" t="s">
        <v>25</v>
      </c>
      <c r="AH12" s="1434"/>
      <c r="AI12" s="424" t="s">
        <v>26</v>
      </c>
      <c r="AJ12" s="493" t="s">
        <v>27</v>
      </c>
    </row>
    <row r="13" spans="1:36" s="49" customFormat="1" ht="61.5" customHeight="1" x14ac:dyDescent="0.2">
      <c r="A13" s="1416" t="s">
        <v>29</v>
      </c>
      <c r="B13" s="1416" t="s">
        <v>30</v>
      </c>
      <c r="C13" s="1416" t="s">
        <v>31</v>
      </c>
      <c r="D13" s="1416" t="s">
        <v>32</v>
      </c>
      <c r="E13" s="1417" t="s">
        <v>33</v>
      </c>
      <c r="F13" s="1417" t="s">
        <v>1283</v>
      </c>
      <c r="G13" s="1386" t="s">
        <v>526</v>
      </c>
      <c r="H13" s="1932" t="s">
        <v>35</v>
      </c>
      <c r="I13" s="1933"/>
      <c r="J13" s="1417" t="s">
        <v>36</v>
      </c>
      <c r="K13" s="1437" t="s">
        <v>37</v>
      </c>
      <c r="L13" s="1437"/>
      <c r="M13" s="1369" t="s">
        <v>1284</v>
      </c>
      <c r="N13" s="1369"/>
      <c r="O13" s="1369"/>
      <c r="P13" s="1369"/>
      <c r="Q13" s="1926" t="s">
        <v>330</v>
      </c>
      <c r="R13" s="1926"/>
      <c r="S13" s="1926"/>
      <c r="T13" s="1926"/>
      <c r="U13" s="1922" t="s">
        <v>40</v>
      </c>
      <c r="V13" s="1923"/>
      <c r="W13" s="1923"/>
      <c r="X13" s="1923"/>
      <c r="Y13" s="1923"/>
      <c r="Z13" s="1923"/>
      <c r="AA13" s="1924"/>
      <c r="AB13" s="1925" t="s">
        <v>41</v>
      </c>
      <c r="AC13" s="1927" t="s">
        <v>42</v>
      </c>
      <c r="AD13" s="1451" t="s">
        <v>43</v>
      </c>
      <c r="AE13" s="1451"/>
      <c r="AF13" s="1451" t="s">
        <v>44</v>
      </c>
      <c r="AG13" s="1452" t="s">
        <v>45</v>
      </c>
      <c r="AH13" s="1452"/>
      <c r="AI13" s="1453" t="s">
        <v>46</v>
      </c>
      <c r="AJ13" s="1889" t="s">
        <v>47</v>
      </c>
    </row>
    <row r="14" spans="1:36" s="49" customFormat="1" ht="87.75" customHeight="1" x14ac:dyDescent="0.2">
      <c r="A14" s="1416"/>
      <c r="B14" s="1416"/>
      <c r="C14" s="1416"/>
      <c r="D14" s="1416"/>
      <c r="E14" s="1417"/>
      <c r="F14" s="1417"/>
      <c r="G14" s="1386"/>
      <c r="H14" s="349" t="s">
        <v>683</v>
      </c>
      <c r="I14" s="349" t="s">
        <v>49</v>
      </c>
      <c r="J14" s="1417"/>
      <c r="K14" s="351" t="s">
        <v>50</v>
      </c>
      <c r="L14" s="351" t="s">
        <v>51</v>
      </c>
      <c r="M14" s="352" t="s">
        <v>54</v>
      </c>
      <c r="N14" s="352" t="s">
        <v>55</v>
      </c>
      <c r="O14" s="352" t="s">
        <v>56</v>
      </c>
      <c r="P14" s="352" t="s">
        <v>57</v>
      </c>
      <c r="Q14" s="420" t="s">
        <v>54</v>
      </c>
      <c r="R14" s="420" t="s">
        <v>55</v>
      </c>
      <c r="S14" s="420" t="s">
        <v>56</v>
      </c>
      <c r="T14" s="420" t="s">
        <v>57</v>
      </c>
      <c r="U14" s="423" t="s">
        <v>54</v>
      </c>
      <c r="V14" s="884" t="s">
        <v>55</v>
      </c>
      <c r="W14" s="884"/>
      <c r="X14" s="884"/>
      <c r="Y14" s="423" t="s">
        <v>56</v>
      </c>
      <c r="Z14" s="423" t="s">
        <v>57</v>
      </c>
      <c r="AA14" s="494" t="s">
        <v>58</v>
      </c>
      <c r="AB14" s="1925"/>
      <c r="AC14" s="1927"/>
      <c r="AD14" s="348" t="s">
        <v>684</v>
      </c>
      <c r="AE14" s="348" t="s">
        <v>60</v>
      </c>
      <c r="AF14" s="1451"/>
      <c r="AG14" s="350" t="s">
        <v>61</v>
      </c>
      <c r="AH14" s="350" t="s">
        <v>62</v>
      </c>
      <c r="AI14" s="1453"/>
      <c r="AJ14" s="1889"/>
    </row>
    <row r="15" spans="1:36" s="154" customFormat="1" ht="178.5" x14ac:dyDescent="0.25">
      <c r="A15" s="1991"/>
      <c r="B15" s="1994" t="s">
        <v>685</v>
      </c>
      <c r="C15" s="1997"/>
      <c r="D15" s="2001"/>
      <c r="E15" s="1940" t="s">
        <v>65</v>
      </c>
      <c r="F15" s="1934" t="s">
        <v>1285</v>
      </c>
      <c r="G15" s="1934" t="s">
        <v>370</v>
      </c>
      <c r="H15" s="1952" t="s">
        <v>67</v>
      </c>
      <c r="I15" s="1952"/>
      <c r="J15" s="1908" t="s">
        <v>686</v>
      </c>
      <c r="K15" s="1911">
        <v>41275</v>
      </c>
      <c r="L15" s="1911">
        <v>41639</v>
      </c>
      <c r="M15" s="1888">
        <v>9.1666666666666702E-2</v>
      </c>
      <c r="N15" s="1888">
        <v>0.27500000000000002</v>
      </c>
      <c r="O15" s="1888">
        <v>0.25</v>
      </c>
      <c r="P15" s="1888">
        <v>0.38333333333333303</v>
      </c>
      <c r="Q15" s="495">
        <v>2</v>
      </c>
      <c r="R15" s="147">
        <v>3</v>
      </c>
      <c r="S15" s="147">
        <v>3</v>
      </c>
      <c r="T15" s="147">
        <v>2</v>
      </c>
      <c r="U15" s="149">
        <v>2</v>
      </c>
      <c r="V15" s="891">
        <v>1</v>
      </c>
      <c r="W15" s="891">
        <f>+V15*N15</f>
        <v>0.27500000000000002</v>
      </c>
      <c r="X15" s="1880">
        <f>+(W15+W16+W17+W18)/4</f>
        <v>0.20625000000000002</v>
      </c>
      <c r="Y15" s="1902"/>
      <c r="Z15" s="909"/>
      <c r="AA15" s="496" t="s">
        <v>1286</v>
      </c>
      <c r="AB15" s="149" t="s">
        <v>69</v>
      </c>
      <c r="AC15" s="496" t="s">
        <v>687</v>
      </c>
      <c r="AD15" s="150">
        <v>41275</v>
      </c>
      <c r="AE15" s="151">
        <v>41639</v>
      </c>
      <c r="AF15" s="151" t="s">
        <v>688</v>
      </c>
      <c r="AG15" s="389" t="s">
        <v>119</v>
      </c>
      <c r="AH15" s="389"/>
      <c r="AI15" s="152" t="s">
        <v>689</v>
      </c>
      <c r="AJ15" s="153">
        <v>0</v>
      </c>
    </row>
    <row r="16" spans="1:36" s="154" customFormat="1" ht="44.25" customHeight="1" x14ac:dyDescent="0.25">
      <c r="A16" s="1992"/>
      <c r="B16" s="1995"/>
      <c r="C16" s="1998"/>
      <c r="D16" s="1999"/>
      <c r="E16" s="1941"/>
      <c r="F16" s="1935"/>
      <c r="G16" s="1935"/>
      <c r="H16" s="1953"/>
      <c r="I16" s="1953"/>
      <c r="J16" s="1909"/>
      <c r="K16" s="1912"/>
      <c r="L16" s="1912"/>
      <c r="M16" s="1888"/>
      <c r="N16" s="1888"/>
      <c r="O16" s="1888"/>
      <c r="P16" s="1888"/>
      <c r="Q16" s="497">
        <v>0</v>
      </c>
      <c r="R16" s="147">
        <v>3</v>
      </c>
      <c r="S16" s="147">
        <v>2</v>
      </c>
      <c r="T16" s="147">
        <v>5</v>
      </c>
      <c r="U16" s="146" t="s">
        <v>690</v>
      </c>
      <c r="V16" s="913">
        <v>0</v>
      </c>
      <c r="W16" s="913">
        <f>+V16*N15</f>
        <v>0</v>
      </c>
      <c r="X16" s="1881"/>
      <c r="Y16" s="1903"/>
      <c r="Z16" s="148"/>
      <c r="AA16" s="498" t="s">
        <v>1287</v>
      </c>
      <c r="AB16" s="155" t="s">
        <v>73</v>
      </c>
      <c r="AC16" s="496" t="s">
        <v>1288</v>
      </c>
      <c r="AD16" s="156">
        <v>41275</v>
      </c>
      <c r="AE16" s="157">
        <v>41639</v>
      </c>
      <c r="AF16" s="157" t="s">
        <v>691</v>
      </c>
      <c r="AG16" s="389" t="s">
        <v>119</v>
      </c>
      <c r="AH16" s="389"/>
      <c r="AI16" s="158" t="s">
        <v>1289</v>
      </c>
      <c r="AJ16" s="153">
        <v>0</v>
      </c>
    </row>
    <row r="17" spans="1:41" s="154" customFormat="1" ht="47.25" customHeight="1" x14ac:dyDescent="0.25">
      <c r="A17" s="1992"/>
      <c r="B17" s="1995"/>
      <c r="C17" s="1998"/>
      <c r="D17" s="1999"/>
      <c r="E17" s="1941"/>
      <c r="F17" s="1935"/>
      <c r="G17" s="1935"/>
      <c r="H17" s="1953"/>
      <c r="I17" s="1953"/>
      <c r="J17" s="1909"/>
      <c r="K17" s="1912"/>
      <c r="L17" s="1912"/>
      <c r="M17" s="1888"/>
      <c r="N17" s="1888"/>
      <c r="O17" s="1888"/>
      <c r="P17" s="1888"/>
      <c r="Q17" s="497">
        <v>0</v>
      </c>
      <c r="R17" s="147">
        <v>4</v>
      </c>
      <c r="S17" s="147">
        <v>4</v>
      </c>
      <c r="T17" s="147">
        <v>4</v>
      </c>
      <c r="U17" s="146" t="s">
        <v>690</v>
      </c>
      <c r="V17" s="899">
        <v>1</v>
      </c>
      <c r="W17" s="899">
        <f>+V17*N15</f>
        <v>0.27500000000000002</v>
      </c>
      <c r="X17" s="1881"/>
      <c r="Y17" s="1903"/>
      <c r="Z17" s="148"/>
      <c r="AA17" s="499" t="s">
        <v>1290</v>
      </c>
      <c r="AB17" s="155" t="s">
        <v>77</v>
      </c>
      <c r="AC17" s="496" t="s">
        <v>692</v>
      </c>
      <c r="AD17" s="156">
        <v>41275</v>
      </c>
      <c r="AE17" s="157" t="s">
        <v>693</v>
      </c>
      <c r="AF17" s="157" t="s">
        <v>694</v>
      </c>
      <c r="AG17" s="389" t="s">
        <v>119</v>
      </c>
      <c r="AH17" s="389"/>
      <c r="AI17" s="158" t="s">
        <v>695</v>
      </c>
      <c r="AJ17" s="153">
        <v>0</v>
      </c>
    </row>
    <row r="18" spans="1:41" s="154" customFormat="1" ht="108.75" customHeight="1" x14ac:dyDescent="0.25">
      <c r="A18" s="1992"/>
      <c r="B18" s="1995"/>
      <c r="C18" s="1998"/>
      <c r="D18" s="1999"/>
      <c r="E18" s="393"/>
      <c r="F18" s="1930"/>
      <c r="G18" s="1930"/>
      <c r="H18" s="390"/>
      <c r="I18" s="1954"/>
      <c r="J18" s="1910"/>
      <c r="K18" s="1913"/>
      <c r="L18" s="1913"/>
      <c r="M18" s="1888"/>
      <c r="N18" s="1888"/>
      <c r="O18" s="1888"/>
      <c r="P18" s="1888"/>
      <c r="Q18" s="497">
        <v>1</v>
      </c>
      <c r="R18" s="147">
        <v>1</v>
      </c>
      <c r="S18" s="147">
        <v>1</v>
      </c>
      <c r="T18" s="147">
        <v>3</v>
      </c>
      <c r="U18" s="155">
        <v>1</v>
      </c>
      <c r="V18" s="891">
        <v>1</v>
      </c>
      <c r="W18" s="891">
        <f>+V18*N15</f>
        <v>0.27500000000000002</v>
      </c>
      <c r="X18" s="1882"/>
      <c r="Y18" s="1904"/>
      <c r="Z18" s="148"/>
      <c r="AA18" s="498" t="s">
        <v>1291</v>
      </c>
      <c r="AB18" s="155" t="s">
        <v>80</v>
      </c>
      <c r="AC18" s="496" t="s">
        <v>696</v>
      </c>
      <c r="AD18" s="156">
        <v>41275</v>
      </c>
      <c r="AE18" s="157" t="s">
        <v>693</v>
      </c>
      <c r="AF18" s="159" t="s">
        <v>697</v>
      </c>
      <c r="AG18" s="389" t="s">
        <v>119</v>
      </c>
      <c r="AH18" s="389"/>
      <c r="AI18" s="152" t="s">
        <v>698</v>
      </c>
      <c r="AJ18" s="153">
        <v>0</v>
      </c>
    </row>
    <row r="19" spans="1:41" s="154" customFormat="1" ht="225.75" customHeight="1" thickBot="1" x14ac:dyDescent="0.3">
      <c r="A19" s="1992"/>
      <c r="B19" s="1995"/>
      <c r="C19" s="1999"/>
      <c r="D19" s="2002"/>
      <c r="E19" s="392" t="s">
        <v>84</v>
      </c>
      <c r="F19" s="500" t="s">
        <v>699</v>
      </c>
      <c r="G19" s="392" t="s">
        <v>370</v>
      </c>
      <c r="H19" s="389" t="s">
        <v>67</v>
      </c>
      <c r="I19" s="392"/>
      <c r="J19" s="392" t="s">
        <v>699</v>
      </c>
      <c r="K19" s="392">
        <v>41275</v>
      </c>
      <c r="L19" s="392">
        <v>41639</v>
      </c>
      <c r="M19" s="391">
        <v>0</v>
      </c>
      <c r="N19" s="391">
        <v>0</v>
      </c>
      <c r="O19" s="391">
        <v>0</v>
      </c>
      <c r="P19" s="881">
        <v>1</v>
      </c>
      <c r="Q19" s="501">
        <v>0</v>
      </c>
      <c r="R19" s="392">
        <v>0</v>
      </c>
      <c r="S19" s="392">
        <v>0</v>
      </c>
      <c r="T19" s="392">
        <v>5</v>
      </c>
      <c r="U19" s="392" t="s">
        <v>690</v>
      </c>
      <c r="V19" s="911" t="s">
        <v>690</v>
      </c>
      <c r="W19" s="892"/>
      <c r="X19" s="892"/>
      <c r="Y19" s="395"/>
      <c r="Z19" s="395"/>
      <c r="AA19" s="148" t="s">
        <v>1292</v>
      </c>
      <c r="AB19" s="160" t="s">
        <v>87</v>
      </c>
      <c r="AC19" s="394" t="s">
        <v>699</v>
      </c>
      <c r="AD19" s="502">
        <v>41275</v>
      </c>
      <c r="AE19" s="502">
        <v>41639</v>
      </c>
      <c r="AF19" s="502" t="s">
        <v>694</v>
      </c>
      <c r="AG19" s="502" t="s">
        <v>119</v>
      </c>
      <c r="AH19" s="389"/>
      <c r="AI19" s="502" t="s">
        <v>700</v>
      </c>
      <c r="AJ19" s="503">
        <v>0</v>
      </c>
    </row>
    <row r="20" spans="1:41" ht="204.75" customHeight="1" x14ac:dyDescent="0.25">
      <c r="A20" s="1992"/>
      <c r="B20" s="1995"/>
      <c r="C20" s="1999"/>
      <c r="D20" s="1928">
        <v>650000000</v>
      </c>
      <c r="E20" s="1930" t="s">
        <v>93</v>
      </c>
      <c r="F20" s="1931" t="s">
        <v>701</v>
      </c>
      <c r="G20" s="1931" t="s">
        <v>370</v>
      </c>
      <c r="H20" s="1947" t="s">
        <v>67</v>
      </c>
      <c r="I20" s="1951"/>
      <c r="J20" s="1908" t="s">
        <v>702</v>
      </c>
      <c r="K20" s="1885">
        <v>41306</v>
      </c>
      <c r="L20" s="1885">
        <v>41639</v>
      </c>
      <c r="M20" s="1895">
        <v>6.25E-2</v>
      </c>
      <c r="N20" s="1895">
        <v>6.25E-2</v>
      </c>
      <c r="O20" s="1916">
        <v>6.25E-2</v>
      </c>
      <c r="P20" s="1905">
        <v>0.8125</v>
      </c>
      <c r="Q20" s="908">
        <v>0</v>
      </c>
      <c r="R20" s="161">
        <v>0</v>
      </c>
      <c r="S20" s="161">
        <v>0</v>
      </c>
      <c r="T20" s="161">
        <v>1</v>
      </c>
      <c r="U20" s="161" t="s">
        <v>690</v>
      </c>
      <c r="V20" s="893" t="s">
        <v>690</v>
      </c>
      <c r="W20" s="893"/>
      <c r="X20" s="893"/>
      <c r="Y20" s="689"/>
      <c r="Z20" s="394"/>
      <c r="AA20" s="504" t="s">
        <v>1293</v>
      </c>
      <c r="AB20" s="161" t="s">
        <v>97</v>
      </c>
      <c r="AC20" s="505" t="s">
        <v>1294</v>
      </c>
      <c r="AD20" s="162">
        <v>41395</v>
      </c>
      <c r="AE20" s="162">
        <v>41639</v>
      </c>
      <c r="AF20" s="162" t="s">
        <v>703</v>
      </c>
      <c r="AG20" s="406" t="s">
        <v>119</v>
      </c>
      <c r="AH20" s="406"/>
      <c r="AI20" s="152" t="s">
        <v>704</v>
      </c>
      <c r="AJ20" s="1914">
        <f>+D20</f>
        <v>650000000</v>
      </c>
    </row>
    <row r="21" spans="1:41" ht="36" customHeight="1" x14ac:dyDescent="0.25">
      <c r="A21" s="1992"/>
      <c r="B21" s="1995"/>
      <c r="C21" s="1999"/>
      <c r="D21" s="1929"/>
      <c r="E21" s="1931"/>
      <c r="F21" s="1931"/>
      <c r="G21" s="1931"/>
      <c r="H21" s="1948"/>
      <c r="I21" s="1942"/>
      <c r="J21" s="1909"/>
      <c r="K21" s="1886"/>
      <c r="L21" s="1886"/>
      <c r="M21" s="1896"/>
      <c r="N21" s="1896"/>
      <c r="O21" s="1917"/>
      <c r="P21" s="1906"/>
      <c r="Q21" s="890">
        <v>0</v>
      </c>
      <c r="R21" s="147">
        <v>0</v>
      </c>
      <c r="S21" s="147">
        <v>0</v>
      </c>
      <c r="T21" s="147">
        <v>1</v>
      </c>
      <c r="U21" s="147" t="s">
        <v>690</v>
      </c>
      <c r="V21" s="894" t="s">
        <v>690</v>
      </c>
      <c r="W21" s="894"/>
      <c r="X21" s="894"/>
      <c r="Y21" s="688"/>
      <c r="Z21" s="398"/>
      <c r="AA21" s="506" t="s">
        <v>1295</v>
      </c>
      <c r="AB21" s="147" t="s">
        <v>338</v>
      </c>
      <c r="AC21" s="505" t="s">
        <v>705</v>
      </c>
      <c r="AD21" s="162">
        <v>41395</v>
      </c>
      <c r="AE21" s="162">
        <v>41639</v>
      </c>
      <c r="AF21" s="162" t="s">
        <v>703</v>
      </c>
      <c r="AG21" s="406"/>
      <c r="AH21" s="406"/>
      <c r="AI21" s="152" t="s">
        <v>706</v>
      </c>
      <c r="AJ21" s="1915"/>
    </row>
    <row r="22" spans="1:41" ht="215.25" customHeight="1" x14ac:dyDescent="0.25">
      <c r="A22" s="1992"/>
      <c r="B22" s="1995"/>
      <c r="C22" s="1999"/>
      <c r="D22" s="163">
        <v>424665431</v>
      </c>
      <c r="E22" s="1931"/>
      <c r="F22" s="1931"/>
      <c r="G22" s="1931"/>
      <c r="H22" s="1948"/>
      <c r="I22" s="1942"/>
      <c r="J22" s="1909"/>
      <c r="K22" s="1886"/>
      <c r="L22" s="1886"/>
      <c r="M22" s="1896"/>
      <c r="N22" s="1896"/>
      <c r="O22" s="1917"/>
      <c r="P22" s="1906"/>
      <c r="Q22" s="890">
        <v>0</v>
      </c>
      <c r="R22" s="147">
        <v>0</v>
      </c>
      <c r="S22" s="147">
        <v>0</v>
      </c>
      <c r="T22" s="147">
        <v>1</v>
      </c>
      <c r="U22" s="147" t="s">
        <v>690</v>
      </c>
      <c r="V22" s="894" t="s">
        <v>690</v>
      </c>
      <c r="W22" s="894"/>
      <c r="X22" s="894"/>
      <c r="Y22" s="687"/>
      <c r="Z22" s="404"/>
      <c r="AA22" s="507" t="s">
        <v>1296</v>
      </c>
      <c r="AB22" s="164" t="s">
        <v>339</v>
      </c>
      <c r="AC22" s="505" t="s">
        <v>707</v>
      </c>
      <c r="AD22" s="162">
        <v>41306</v>
      </c>
      <c r="AE22" s="162">
        <v>41623</v>
      </c>
      <c r="AF22" s="162" t="s">
        <v>708</v>
      </c>
      <c r="AG22" s="406" t="s">
        <v>119</v>
      </c>
      <c r="AH22" s="406"/>
      <c r="AI22" s="152" t="s">
        <v>709</v>
      </c>
      <c r="AJ22" s="400">
        <f>+D22</f>
        <v>424665431</v>
      </c>
    </row>
    <row r="23" spans="1:41" ht="78" customHeight="1" thickBot="1" x14ac:dyDescent="0.3">
      <c r="A23" s="1992"/>
      <c r="B23" s="1995"/>
      <c r="C23" s="1999"/>
      <c r="D23" s="165">
        <v>1350000000</v>
      </c>
      <c r="E23" s="1931"/>
      <c r="F23" s="1931"/>
      <c r="G23" s="1931"/>
      <c r="H23" s="1949"/>
      <c r="I23" s="1943"/>
      <c r="J23" s="1910"/>
      <c r="K23" s="1887"/>
      <c r="L23" s="1887"/>
      <c r="M23" s="1897"/>
      <c r="N23" s="1897"/>
      <c r="O23" s="1918"/>
      <c r="P23" s="1907"/>
      <c r="Q23" s="910">
        <v>0.25</v>
      </c>
      <c r="R23" s="893">
        <v>0.25</v>
      </c>
      <c r="S23" s="893">
        <v>0.25</v>
      </c>
      <c r="T23" s="893">
        <v>0.25</v>
      </c>
      <c r="U23" s="893">
        <v>1</v>
      </c>
      <c r="V23" s="895">
        <v>1</v>
      </c>
      <c r="W23" s="895"/>
      <c r="X23" s="895">
        <v>0.25</v>
      </c>
      <c r="Y23" s="689"/>
      <c r="Z23" s="394"/>
      <c r="AA23" s="505" t="s">
        <v>1297</v>
      </c>
      <c r="AB23" s="161" t="s">
        <v>340</v>
      </c>
      <c r="AC23" s="505" t="s">
        <v>710</v>
      </c>
      <c r="AD23" s="162">
        <v>41426</v>
      </c>
      <c r="AE23" s="162">
        <v>41609</v>
      </c>
      <c r="AF23" s="162" t="s">
        <v>703</v>
      </c>
      <c r="AG23" s="406" t="s">
        <v>119</v>
      </c>
      <c r="AH23" s="406"/>
      <c r="AI23" s="152" t="s">
        <v>711</v>
      </c>
      <c r="AJ23" s="400">
        <f>+D23</f>
        <v>1350000000</v>
      </c>
      <c r="AK23" s="46" t="s">
        <v>712</v>
      </c>
      <c r="AM23" s="46" t="s">
        <v>712</v>
      </c>
      <c r="AO23" s="36">
        <f>100*6</f>
        <v>600</v>
      </c>
    </row>
    <row r="24" spans="1:41" ht="154.5" customHeight="1" x14ac:dyDescent="0.25">
      <c r="A24" s="1992"/>
      <c r="B24" s="1995"/>
      <c r="C24" s="1999"/>
      <c r="D24" s="1936">
        <v>152350000</v>
      </c>
      <c r="E24" s="1931" t="s">
        <v>101</v>
      </c>
      <c r="F24" s="1931" t="s">
        <v>713</v>
      </c>
      <c r="G24" s="1931" t="s">
        <v>370</v>
      </c>
      <c r="H24" s="1948"/>
      <c r="I24" s="1942"/>
      <c r="J24" s="1909" t="s">
        <v>713</v>
      </c>
      <c r="K24" s="1886"/>
      <c r="L24" s="1886"/>
      <c r="M24" s="1895">
        <v>0</v>
      </c>
      <c r="N24" s="1895">
        <v>0</v>
      </c>
      <c r="O24" s="1895">
        <v>0</v>
      </c>
      <c r="P24" s="1896">
        <v>1</v>
      </c>
      <c r="Q24" s="166">
        <v>0</v>
      </c>
      <c r="R24" s="166">
        <v>0</v>
      </c>
      <c r="S24" s="166">
        <v>0</v>
      </c>
      <c r="T24" s="166">
        <v>1</v>
      </c>
      <c r="U24" s="166" t="s">
        <v>690</v>
      </c>
      <c r="V24" s="896" t="s">
        <v>690</v>
      </c>
      <c r="W24" s="896"/>
      <c r="X24" s="896"/>
      <c r="Y24" s="405"/>
      <c r="Z24" s="405"/>
      <c r="AA24" s="508" t="s">
        <v>1298</v>
      </c>
      <c r="AB24" s="166" t="s">
        <v>104</v>
      </c>
      <c r="AC24" s="507" t="s">
        <v>714</v>
      </c>
      <c r="AD24" s="412">
        <v>41306</v>
      </c>
      <c r="AE24" s="412">
        <v>41628</v>
      </c>
      <c r="AF24" s="167" t="s">
        <v>715</v>
      </c>
      <c r="AG24" s="413" t="s">
        <v>119</v>
      </c>
      <c r="AH24" s="413"/>
      <c r="AI24" s="158" t="s">
        <v>716</v>
      </c>
      <c r="AJ24" s="1891">
        <v>152350000</v>
      </c>
    </row>
    <row r="25" spans="1:41" ht="114" customHeight="1" x14ac:dyDescent="0.25">
      <c r="A25" s="1992"/>
      <c r="B25" s="1995"/>
      <c r="C25" s="1999"/>
      <c r="D25" s="1937"/>
      <c r="E25" s="1931"/>
      <c r="F25" s="1931"/>
      <c r="G25" s="1931"/>
      <c r="H25" s="1949"/>
      <c r="I25" s="1943"/>
      <c r="J25" s="1910"/>
      <c r="K25" s="1887"/>
      <c r="L25" s="1887"/>
      <c r="M25" s="1897"/>
      <c r="N25" s="1897">
        <v>0</v>
      </c>
      <c r="O25" s="1897">
        <v>0</v>
      </c>
      <c r="P25" s="1897">
        <v>0.5</v>
      </c>
      <c r="Q25" s="166">
        <v>0</v>
      </c>
      <c r="R25" s="166">
        <v>0</v>
      </c>
      <c r="S25" s="166">
        <v>0</v>
      </c>
      <c r="T25" s="166">
        <v>1</v>
      </c>
      <c r="U25" s="166" t="s">
        <v>690</v>
      </c>
      <c r="V25" s="896" t="s">
        <v>690</v>
      </c>
      <c r="W25" s="896"/>
      <c r="X25" s="896"/>
      <c r="Y25" s="405"/>
      <c r="Z25" s="405"/>
      <c r="AA25" s="508" t="s">
        <v>1299</v>
      </c>
      <c r="AB25" s="166" t="s">
        <v>341</v>
      </c>
      <c r="AC25" s="507" t="s">
        <v>717</v>
      </c>
      <c r="AD25" s="412">
        <v>41306</v>
      </c>
      <c r="AE25" s="412">
        <v>41628</v>
      </c>
      <c r="AF25" s="167" t="s">
        <v>715</v>
      </c>
      <c r="AG25" s="413">
        <v>1</v>
      </c>
      <c r="AH25" s="413"/>
      <c r="AI25" s="158" t="s">
        <v>716</v>
      </c>
      <c r="AJ25" s="1892"/>
    </row>
    <row r="26" spans="1:41" ht="93" customHeight="1" x14ac:dyDescent="0.25">
      <c r="A26" s="1992"/>
      <c r="B26" s="1995"/>
      <c r="C26" s="1999"/>
      <c r="D26" s="418">
        <v>80300000</v>
      </c>
      <c r="E26" s="395" t="s">
        <v>107</v>
      </c>
      <c r="F26" s="168" t="s">
        <v>718</v>
      </c>
      <c r="G26" s="168" t="s">
        <v>370</v>
      </c>
      <c r="H26" s="169" t="s">
        <v>67</v>
      </c>
      <c r="I26" s="170"/>
      <c r="J26" s="415" t="s">
        <v>719</v>
      </c>
      <c r="K26" s="416">
        <v>41306</v>
      </c>
      <c r="L26" s="416">
        <v>41639</v>
      </c>
      <c r="M26" s="391">
        <v>0</v>
      </c>
      <c r="N26" s="391">
        <v>0</v>
      </c>
      <c r="O26" s="391">
        <v>0</v>
      </c>
      <c r="P26" s="391">
        <v>1</v>
      </c>
      <c r="Q26" s="147">
        <v>0</v>
      </c>
      <c r="R26" s="147">
        <v>0</v>
      </c>
      <c r="S26" s="147">
        <v>0</v>
      </c>
      <c r="T26" s="147">
        <v>4</v>
      </c>
      <c r="U26" s="147" t="s">
        <v>690</v>
      </c>
      <c r="V26" s="894" t="s">
        <v>690</v>
      </c>
      <c r="W26" s="897"/>
      <c r="X26" s="897"/>
      <c r="Y26" s="171"/>
      <c r="Z26" s="171"/>
      <c r="AA26" s="509" t="s">
        <v>1300</v>
      </c>
      <c r="AB26" s="164" t="s">
        <v>110</v>
      </c>
      <c r="AC26" s="507" t="s">
        <v>720</v>
      </c>
      <c r="AD26" s="412">
        <v>41306</v>
      </c>
      <c r="AE26" s="412">
        <v>41639</v>
      </c>
      <c r="AF26" s="412" t="s">
        <v>721</v>
      </c>
      <c r="AG26" s="413" t="s">
        <v>119</v>
      </c>
      <c r="AH26" s="413"/>
      <c r="AI26" s="158" t="s">
        <v>722</v>
      </c>
      <c r="AJ26" s="414">
        <f>+D26</f>
        <v>80300000</v>
      </c>
    </row>
    <row r="27" spans="1:41" ht="114" customHeight="1" x14ac:dyDescent="0.25">
      <c r="A27" s="1992"/>
      <c r="B27" s="1995"/>
      <c r="C27" s="1999"/>
      <c r="D27" s="172">
        <v>720000000</v>
      </c>
      <c r="E27" s="1938" t="s">
        <v>114</v>
      </c>
      <c r="F27" s="1944" t="s">
        <v>1301</v>
      </c>
      <c r="G27" s="1944" t="s">
        <v>370</v>
      </c>
      <c r="H27" s="1955" t="s">
        <v>67</v>
      </c>
      <c r="I27" s="1951"/>
      <c r="J27" s="2007" t="s">
        <v>723</v>
      </c>
      <c r="K27" s="1885">
        <v>41306</v>
      </c>
      <c r="L27" s="1885">
        <v>41639</v>
      </c>
      <c r="M27" s="1895">
        <v>0</v>
      </c>
      <c r="N27" s="1895">
        <v>0</v>
      </c>
      <c r="O27" s="1895">
        <v>0</v>
      </c>
      <c r="P27" s="1895">
        <v>1</v>
      </c>
      <c r="Q27" s="173">
        <v>0</v>
      </c>
      <c r="R27" s="173">
        <v>0</v>
      </c>
      <c r="S27" s="173">
        <v>0</v>
      </c>
      <c r="T27" s="173">
        <v>3000</v>
      </c>
      <c r="U27" s="164" t="s">
        <v>690</v>
      </c>
      <c r="V27" s="898" t="s">
        <v>690</v>
      </c>
      <c r="W27" s="898"/>
      <c r="X27" s="898"/>
      <c r="Y27" s="404"/>
      <c r="Z27" s="404"/>
      <c r="AA27" s="507" t="s">
        <v>1302</v>
      </c>
      <c r="AB27" s="174" t="s">
        <v>117</v>
      </c>
      <c r="AC27" s="507" t="s">
        <v>1303</v>
      </c>
      <c r="AD27" s="175">
        <v>41306</v>
      </c>
      <c r="AE27" s="412">
        <v>41639</v>
      </c>
      <c r="AF27" s="175" t="s">
        <v>724</v>
      </c>
      <c r="AG27" s="407" t="s">
        <v>119</v>
      </c>
      <c r="AH27" s="407"/>
      <c r="AI27" s="176" t="s">
        <v>725</v>
      </c>
      <c r="AJ27" s="177">
        <f>+D27</f>
        <v>720000000</v>
      </c>
    </row>
    <row r="28" spans="1:41" ht="87.75" customHeight="1" x14ac:dyDescent="0.25">
      <c r="A28" s="1992"/>
      <c r="B28" s="1995"/>
      <c r="C28" s="1999"/>
      <c r="D28" s="172"/>
      <c r="E28" s="1939"/>
      <c r="F28" s="1945"/>
      <c r="G28" s="1945"/>
      <c r="H28" s="1956"/>
      <c r="I28" s="1942"/>
      <c r="J28" s="2008"/>
      <c r="K28" s="1886"/>
      <c r="L28" s="1886"/>
      <c r="M28" s="1897"/>
      <c r="N28" s="1897">
        <v>0</v>
      </c>
      <c r="O28" s="1897">
        <v>0</v>
      </c>
      <c r="P28" s="1897">
        <v>0.5</v>
      </c>
      <c r="Q28" s="166">
        <v>0</v>
      </c>
      <c r="R28" s="166">
        <v>0</v>
      </c>
      <c r="S28" s="166">
        <v>0</v>
      </c>
      <c r="T28" s="166">
        <v>3000</v>
      </c>
      <c r="U28" s="166" t="s">
        <v>690</v>
      </c>
      <c r="V28" s="896" t="s">
        <v>690</v>
      </c>
      <c r="W28" s="896"/>
      <c r="X28" s="896"/>
      <c r="Y28" s="405"/>
      <c r="Z28" s="405"/>
      <c r="AA28" s="508" t="s">
        <v>1304</v>
      </c>
      <c r="AB28" s="164" t="s">
        <v>346</v>
      </c>
      <c r="AC28" s="510" t="s">
        <v>726</v>
      </c>
      <c r="AD28" s="187">
        <v>41334</v>
      </c>
      <c r="AE28" s="511">
        <v>41628</v>
      </c>
      <c r="AF28" s="187" t="s">
        <v>727</v>
      </c>
      <c r="AG28" s="413" t="s">
        <v>119</v>
      </c>
      <c r="AH28" s="413"/>
      <c r="AI28" s="194" t="s">
        <v>728</v>
      </c>
      <c r="AJ28" s="177">
        <v>600000000</v>
      </c>
    </row>
    <row r="29" spans="1:41" ht="221.25" customHeight="1" x14ac:dyDescent="0.25">
      <c r="A29" s="1992"/>
      <c r="B29" s="1995"/>
      <c r="C29" s="1999"/>
      <c r="D29" s="178">
        <v>1140000000</v>
      </c>
      <c r="E29" s="404" t="s">
        <v>121</v>
      </c>
      <c r="F29" s="404" t="s">
        <v>729</v>
      </c>
      <c r="G29" s="404" t="s">
        <v>574</v>
      </c>
      <c r="H29" s="170" t="s">
        <v>67</v>
      </c>
      <c r="I29" s="170"/>
      <c r="J29" s="415" t="s">
        <v>730</v>
      </c>
      <c r="K29" s="416">
        <v>41334</v>
      </c>
      <c r="L29" s="416">
        <v>41639</v>
      </c>
      <c r="M29" s="391">
        <v>0.25</v>
      </c>
      <c r="N29" s="391">
        <v>0.25</v>
      </c>
      <c r="O29" s="391">
        <v>0.25</v>
      </c>
      <c r="P29" s="391">
        <v>0.25</v>
      </c>
      <c r="Q29" s="164">
        <v>1</v>
      </c>
      <c r="R29" s="164">
        <v>1</v>
      </c>
      <c r="S29" s="164">
        <v>1</v>
      </c>
      <c r="T29" s="164">
        <v>1</v>
      </c>
      <c r="U29" s="164">
        <v>1</v>
      </c>
      <c r="V29" s="899">
        <v>1</v>
      </c>
      <c r="W29" s="899">
        <v>1</v>
      </c>
      <c r="X29" s="899">
        <f>+W29*N29</f>
        <v>0.25</v>
      </c>
      <c r="Y29" s="404"/>
      <c r="Z29" s="404"/>
      <c r="AA29" s="507" t="s">
        <v>1305</v>
      </c>
      <c r="AB29" s="164" t="s">
        <v>124</v>
      </c>
      <c r="AC29" s="507" t="s">
        <v>730</v>
      </c>
      <c r="AD29" s="412">
        <v>41334</v>
      </c>
      <c r="AE29" s="412">
        <v>41639</v>
      </c>
      <c r="AF29" s="412" t="s">
        <v>731</v>
      </c>
      <c r="AG29" s="413" t="s">
        <v>119</v>
      </c>
      <c r="AH29" s="413"/>
      <c r="AI29" s="158" t="s">
        <v>732</v>
      </c>
      <c r="AJ29" s="400">
        <v>5774140000</v>
      </c>
      <c r="AL29" s="47"/>
    </row>
    <row r="30" spans="1:41" ht="106.5" customHeight="1" x14ac:dyDescent="0.25">
      <c r="A30" s="1992"/>
      <c r="B30" s="1995"/>
      <c r="C30" s="1999"/>
      <c r="D30" s="1950">
        <v>1327950000</v>
      </c>
      <c r="E30" s="1938" t="s">
        <v>127</v>
      </c>
      <c r="F30" s="1938" t="s">
        <v>733</v>
      </c>
      <c r="G30" s="1938" t="s">
        <v>370</v>
      </c>
      <c r="H30" s="1955" t="s">
        <v>67</v>
      </c>
      <c r="I30" s="1958"/>
      <c r="J30" s="1966" t="s">
        <v>1306</v>
      </c>
      <c r="K30" s="1898">
        <v>41395</v>
      </c>
      <c r="L30" s="1898">
        <v>41639</v>
      </c>
      <c r="M30" s="1960">
        <v>0</v>
      </c>
      <c r="N30" s="1960">
        <v>0</v>
      </c>
      <c r="O30" s="1960">
        <v>0</v>
      </c>
      <c r="P30" s="1960">
        <v>1</v>
      </c>
      <c r="Q30" s="164">
        <v>0</v>
      </c>
      <c r="R30" s="164">
        <v>0</v>
      </c>
      <c r="S30" s="164">
        <v>0</v>
      </c>
      <c r="T30" s="164">
        <v>1</v>
      </c>
      <c r="U30" s="164" t="s">
        <v>690</v>
      </c>
      <c r="V30" s="898" t="s">
        <v>690</v>
      </c>
      <c r="W30" s="898"/>
      <c r="X30" s="898"/>
      <c r="Y30" s="404"/>
      <c r="Z30" s="404"/>
      <c r="AA30" s="504" t="s">
        <v>1307</v>
      </c>
      <c r="AB30" s="164" t="s">
        <v>130</v>
      </c>
      <c r="AC30" s="512" t="s">
        <v>734</v>
      </c>
      <c r="AD30" s="179">
        <v>41395</v>
      </c>
      <c r="AE30" s="179">
        <v>41639</v>
      </c>
      <c r="AF30" s="1968" t="s">
        <v>735</v>
      </c>
      <c r="AG30" s="1967" t="s">
        <v>119</v>
      </c>
      <c r="AH30" s="1967"/>
      <c r="AI30" s="158" t="s">
        <v>736</v>
      </c>
      <c r="AJ30" s="1890">
        <v>986527984</v>
      </c>
    </row>
    <row r="31" spans="1:41" ht="98.25" customHeight="1" x14ac:dyDescent="0.25">
      <c r="A31" s="1992"/>
      <c r="B31" s="1995"/>
      <c r="C31" s="1999"/>
      <c r="D31" s="1950"/>
      <c r="E31" s="1938"/>
      <c r="F31" s="1938"/>
      <c r="G31" s="1938"/>
      <c r="H31" s="1956"/>
      <c r="I31" s="1958"/>
      <c r="J31" s="1966"/>
      <c r="K31" s="1898"/>
      <c r="L31" s="1898"/>
      <c r="M31" s="1961"/>
      <c r="N31" s="1961"/>
      <c r="O31" s="1961"/>
      <c r="P31" s="1961"/>
      <c r="Q31" s="164">
        <v>0</v>
      </c>
      <c r="R31" s="164">
        <v>0</v>
      </c>
      <c r="S31" s="164">
        <v>0</v>
      </c>
      <c r="T31" s="164">
        <v>1</v>
      </c>
      <c r="U31" s="164" t="s">
        <v>802</v>
      </c>
      <c r="V31" s="898" t="s">
        <v>802</v>
      </c>
      <c r="W31" s="898"/>
      <c r="X31" s="898"/>
      <c r="Y31" s="404"/>
      <c r="Z31" s="404"/>
      <c r="AA31" s="506" t="s">
        <v>1308</v>
      </c>
      <c r="AB31" s="164" t="s">
        <v>737</v>
      </c>
      <c r="AC31" s="512" t="s">
        <v>738</v>
      </c>
      <c r="AD31" s="179">
        <v>41395</v>
      </c>
      <c r="AE31" s="179">
        <v>41639</v>
      </c>
      <c r="AF31" s="1968"/>
      <c r="AG31" s="1967"/>
      <c r="AH31" s="1967"/>
      <c r="AI31" s="158" t="s">
        <v>739</v>
      </c>
      <c r="AJ31" s="1890"/>
    </row>
    <row r="32" spans="1:41" ht="77.25" customHeight="1" thickBot="1" x14ac:dyDescent="0.3">
      <c r="A32" s="1992"/>
      <c r="B32" s="1995"/>
      <c r="C32" s="1999"/>
      <c r="D32" s="1950"/>
      <c r="E32" s="1938"/>
      <c r="F32" s="1938"/>
      <c r="G32" s="1938"/>
      <c r="H32" s="1957"/>
      <c r="I32" s="1958"/>
      <c r="J32" s="1966"/>
      <c r="K32" s="1898"/>
      <c r="L32" s="1898"/>
      <c r="M32" s="1962"/>
      <c r="N32" s="1961"/>
      <c r="O32" s="1962"/>
      <c r="P32" s="1962"/>
      <c r="Q32" s="164">
        <v>0</v>
      </c>
      <c r="R32" s="164">
        <v>0</v>
      </c>
      <c r="S32" s="164">
        <v>0</v>
      </c>
      <c r="T32" s="164">
        <v>1</v>
      </c>
      <c r="U32" s="164" t="s">
        <v>802</v>
      </c>
      <c r="V32" s="898" t="s">
        <v>802</v>
      </c>
      <c r="W32" s="898"/>
      <c r="X32" s="898"/>
      <c r="Y32" s="404"/>
      <c r="Z32" s="404"/>
      <c r="AA32" s="506" t="s">
        <v>1307</v>
      </c>
      <c r="AB32" s="164" t="s">
        <v>740</v>
      </c>
      <c r="AC32" s="512" t="s">
        <v>741</v>
      </c>
      <c r="AD32" s="179">
        <v>41395</v>
      </c>
      <c r="AE32" s="179">
        <v>41639</v>
      </c>
      <c r="AF32" s="1968"/>
      <c r="AG32" s="1967"/>
      <c r="AH32" s="1967"/>
      <c r="AI32" s="158" t="s">
        <v>742</v>
      </c>
      <c r="AJ32" s="1890"/>
    </row>
    <row r="33" spans="1:45" ht="93.75" customHeight="1" x14ac:dyDescent="0.25">
      <c r="A33" s="1992"/>
      <c r="B33" s="1995"/>
      <c r="C33" s="1999"/>
      <c r="D33" s="397">
        <v>0</v>
      </c>
      <c r="E33" s="1934" t="s">
        <v>132</v>
      </c>
      <c r="F33" s="1934" t="s">
        <v>743</v>
      </c>
      <c r="G33" s="1934" t="s">
        <v>370</v>
      </c>
      <c r="H33" s="1944" t="s">
        <v>119</v>
      </c>
      <c r="I33" s="1944"/>
      <c r="J33" s="1975" t="s">
        <v>744</v>
      </c>
      <c r="K33" s="181">
        <v>41306</v>
      </c>
      <c r="L33" s="181">
        <v>41639</v>
      </c>
      <c r="M33" s="1983">
        <v>0.21299999999999999</v>
      </c>
      <c r="N33" s="1963">
        <v>0.23799999999999999</v>
      </c>
      <c r="O33" s="1899">
        <v>0.27500000000000002</v>
      </c>
      <c r="P33" s="1960">
        <v>0.27500000000000002</v>
      </c>
      <c r="Q33" s="914">
        <v>1</v>
      </c>
      <c r="R33" s="914">
        <v>1</v>
      </c>
      <c r="S33" s="914">
        <v>1</v>
      </c>
      <c r="T33" s="914">
        <v>1</v>
      </c>
      <c r="U33" s="914">
        <v>1</v>
      </c>
      <c r="V33" s="915">
        <v>1</v>
      </c>
      <c r="W33" s="915">
        <f>+V33*N33</f>
        <v>0.23799999999999999</v>
      </c>
      <c r="X33" s="1969">
        <v>0.20749999999999999</v>
      </c>
      <c r="Y33" s="396"/>
      <c r="Z33" s="396"/>
      <c r="AA33" s="513" t="s">
        <v>1309</v>
      </c>
      <c r="AB33" s="399" t="s">
        <v>136</v>
      </c>
      <c r="AC33" s="514" t="s">
        <v>1310</v>
      </c>
      <c r="AD33" s="182">
        <v>41334</v>
      </c>
      <c r="AE33" s="182">
        <v>41639</v>
      </c>
      <c r="AF33" s="182" t="s">
        <v>745</v>
      </c>
      <c r="AG33" s="409" t="s">
        <v>119</v>
      </c>
      <c r="AH33" s="409"/>
      <c r="AI33" s="419" t="s">
        <v>746</v>
      </c>
      <c r="AJ33" s="401">
        <v>0</v>
      </c>
    </row>
    <row r="34" spans="1:45" ht="170.25" customHeight="1" x14ac:dyDescent="0.25">
      <c r="A34" s="1992"/>
      <c r="B34" s="1995"/>
      <c r="C34" s="1999"/>
      <c r="D34" s="183">
        <v>117800000</v>
      </c>
      <c r="E34" s="1935"/>
      <c r="F34" s="1935"/>
      <c r="G34" s="1935"/>
      <c r="H34" s="1945"/>
      <c r="I34" s="1945"/>
      <c r="J34" s="1976"/>
      <c r="K34" s="1885">
        <v>41306</v>
      </c>
      <c r="L34" s="1885">
        <v>41639</v>
      </c>
      <c r="M34" s="1984"/>
      <c r="N34" s="1964"/>
      <c r="O34" s="1900"/>
      <c r="P34" s="1961"/>
      <c r="Q34" s="914">
        <v>100</v>
      </c>
      <c r="R34" s="914">
        <v>100</v>
      </c>
      <c r="S34" s="914">
        <v>100</v>
      </c>
      <c r="T34" s="914">
        <v>100</v>
      </c>
      <c r="U34" s="914">
        <v>100</v>
      </c>
      <c r="V34" s="915">
        <v>1</v>
      </c>
      <c r="W34" s="915">
        <f>+V34*N33</f>
        <v>0.23799999999999999</v>
      </c>
      <c r="X34" s="1970"/>
      <c r="Y34" s="396"/>
      <c r="Z34" s="396"/>
      <c r="AA34" s="515" t="s">
        <v>1311</v>
      </c>
      <c r="AB34" s="399" t="s">
        <v>747</v>
      </c>
      <c r="AC34" s="515" t="s">
        <v>748</v>
      </c>
      <c r="AD34" s="182">
        <v>41306</v>
      </c>
      <c r="AE34" s="182">
        <v>41628</v>
      </c>
      <c r="AF34" s="184" t="s">
        <v>749</v>
      </c>
      <c r="AG34" s="409" t="s">
        <v>119</v>
      </c>
      <c r="AH34" s="409"/>
      <c r="AI34" s="419" t="s">
        <v>750</v>
      </c>
      <c r="AJ34" s="177">
        <f>+D34</f>
        <v>117800000</v>
      </c>
    </row>
    <row r="35" spans="1:45" ht="325.5" customHeight="1" x14ac:dyDescent="0.25">
      <c r="A35" s="1992"/>
      <c r="B35" s="1995"/>
      <c r="C35" s="1999"/>
      <c r="D35" s="1928">
        <v>2171093713</v>
      </c>
      <c r="E35" s="1935"/>
      <c r="F35" s="1935"/>
      <c r="G35" s="1935"/>
      <c r="H35" s="1945"/>
      <c r="I35" s="1945"/>
      <c r="J35" s="1976"/>
      <c r="K35" s="1886"/>
      <c r="L35" s="1886"/>
      <c r="M35" s="1984"/>
      <c r="N35" s="1964"/>
      <c r="O35" s="1900"/>
      <c r="P35" s="1961"/>
      <c r="Q35" s="914">
        <v>10</v>
      </c>
      <c r="R35" s="914">
        <v>20</v>
      </c>
      <c r="S35" s="916">
        <v>0.35</v>
      </c>
      <c r="T35" s="914">
        <v>35</v>
      </c>
      <c r="U35" s="914">
        <v>10</v>
      </c>
      <c r="V35" s="915">
        <v>0.5</v>
      </c>
      <c r="W35" s="915">
        <f>+V35*N33</f>
        <v>0.11899999999999999</v>
      </c>
      <c r="X35" s="1970"/>
      <c r="Y35" s="396">
        <f>93/4</f>
        <v>23.25</v>
      </c>
      <c r="Z35" s="396"/>
      <c r="AA35" s="514" t="s">
        <v>1312</v>
      </c>
      <c r="AB35" s="399" t="s">
        <v>751</v>
      </c>
      <c r="AC35" s="515" t="s">
        <v>752</v>
      </c>
      <c r="AD35" s="182">
        <v>41306</v>
      </c>
      <c r="AE35" s="182">
        <v>41639</v>
      </c>
      <c r="AF35" s="182" t="s">
        <v>753</v>
      </c>
      <c r="AG35" s="409"/>
      <c r="AH35" s="409"/>
      <c r="AI35" s="419" t="s">
        <v>754</v>
      </c>
      <c r="AJ35" s="1893">
        <v>3652515729</v>
      </c>
    </row>
    <row r="36" spans="1:45" ht="162.75" customHeight="1" thickBot="1" x14ac:dyDescent="0.3">
      <c r="A36" s="1992"/>
      <c r="B36" s="1995"/>
      <c r="C36" s="1999"/>
      <c r="D36" s="1929"/>
      <c r="E36" s="1930"/>
      <c r="F36" s="1930"/>
      <c r="G36" s="1930"/>
      <c r="H36" s="1946"/>
      <c r="I36" s="1946"/>
      <c r="J36" s="1977"/>
      <c r="K36" s="1887"/>
      <c r="L36" s="1887"/>
      <c r="M36" s="1985"/>
      <c r="N36" s="1965"/>
      <c r="O36" s="1901"/>
      <c r="P36" s="1962"/>
      <c r="Q36" s="914">
        <v>100</v>
      </c>
      <c r="R36" s="914">
        <v>100</v>
      </c>
      <c r="S36" s="914">
        <v>100</v>
      </c>
      <c r="T36" s="914">
        <v>100</v>
      </c>
      <c r="U36" s="914">
        <v>100</v>
      </c>
      <c r="V36" s="915">
        <v>1</v>
      </c>
      <c r="W36" s="915">
        <f>+V36*N33</f>
        <v>0.23799999999999999</v>
      </c>
      <c r="X36" s="1971"/>
      <c r="Y36" s="396"/>
      <c r="Z36" s="396"/>
      <c r="AA36" s="514" t="s">
        <v>1313</v>
      </c>
      <c r="AB36" s="399" t="s">
        <v>755</v>
      </c>
      <c r="AC36" s="515" t="s">
        <v>756</v>
      </c>
      <c r="AD36" s="182">
        <v>41306</v>
      </c>
      <c r="AE36" s="182">
        <v>41639</v>
      </c>
      <c r="AF36" s="182" t="s">
        <v>753</v>
      </c>
      <c r="AG36" s="409" t="s">
        <v>119</v>
      </c>
      <c r="AH36" s="409"/>
      <c r="AI36" s="419" t="s">
        <v>757</v>
      </c>
      <c r="AJ36" s="1894"/>
    </row>
    <row r="37" spans="1:45" ht="100.5" customHeight="1" thickBot="1" x14ac:dyDescent="0.3">
      <c r="A37" s="1992"/>
      <c r="B37" s="1995"/>
      <c r="C37" s="1999"/>
      <c r="D37" s="185">
        <v>390000000</v>
      </c>
      <c r="E37" s="404" t="s">
        <v>140</v>
      </c>
      <c r="F37" s="404" t="s">
        <v>758</v>
      </c>
      <c r="G37" s="404" t="s">
        <v>370</v>
      </c>
      <c r="H37" s="408" t="s">
        <v>67</v>
      </c>
      <c r="I37" s="186"/>
      <c r="J37" s="415" t="s">
        <v>759</v>
      </c>
      <c r="K37" s="416">
        <v>41306</v>
      </c>
      <c r="L37" s="402">
        <v>41639</v>
      </c>
      <c r="M37" s="410">
        <v>0.14000000000000001</v>
      </c>
      <c r="N37" s="882">
        <v>0.15</v>
      </c>
      <c r="O37" s="410">
        <v>0.35499999999999998</v>
      </c>
      <c r="P37" s="410">
        <v>0.35499999999999998</v>
      </c>
      <c r="Q37" s="164">
        <v>56</v>
      </c>
      <c r="R37" s="164">
        <v>60</v>
      </c>
      <c r="S37" s="898">
        <v>1.42</v>
      </c>
      <c r="T37" s="164">
        <v>142</v>
      </c>
      <c r="U37" s="164">
        <v>56</v>
      </c>
      <c r="V37" s="899">
        <v>1</v>
      </c>
      <c r="W37" s="899"/>
      <c r="X37" s="899">
        <f>+V37*N37</f>
        <v>0.15</v>
      </c>
      <c r="Y37" s="917">
        <f>+X37*N37</f>
        <v>2.2499999999999999E-2</v>
      </c>
      <c r="Z37" s="404"/>
      <c r="AA37" s="507" t="s">
        <v>1314</v>
      </c>
      <c r="AB37" s="164" t="s">
        <v>143</v>
      </c>
      <c r="AC37" s="507" t="s">
        <v>759</v>
      </c>
      <c r="AD37" s="187">
        <v>41306</v>
      </c>
      <c r="AE37" s="187">
        <v>41639</v>
      </c>
      <c r="AF37" s="412" t="s">
        <v>760</v>
      </c>
      <c r="AG37" s="413" t="s">
        <v>119</v>
      </c>
      <c r="AH37" s="413"/>
      <c r="AI37" s="158" t="s">
        <v>761</v>
      </c>
      <c r="AJ37" s="400">
        <f>+D37</f>
        <v>390000000</v>
      </c>
      <c r="AS37" s="36">
        <f>137*15</f>
        <v>2055</v>
      </c>
    </row>
    <row r="38" spans="1:45" ht="161.25" customHeight="1" x14ac:dyDescent="0.25">
      <c r="A38" s="1992"/>
      <c r="B38" s="1995"/>
      <c r="C38" s="1999"/>
      <c r="D38" s="185">
        <v>860042616</v>
      </c>
      <c r="E38" s="1938" t="s">
        <v>762</v>
      </c>
      <c r="F38" s="1931" t="s">
        <v>763</v>
      </c>
      <c r="G38" s="1931" t="s">
        <v>370</v>
      </c>
      <c r="H38" s="1982" t="s">
        <v>119</v>
      </c>
      <c r="I38" s="1958"/>
      <c r="J38" s="2003" t="s">
        <v>764</v>
      </c>
      <c r="K38" s="2004" t="s">
        <v>765</v>
      </c>
      <c r="L38" s="1898">
        <v>41639</v>
      </c>
      <c r="M38" s="1978">
        <v>0.25</v>
      </c>
      <c r="N38" s="1979">
        <v>0.25</v>
      </c>
      <c r="O38" s="1989">
        <v>0.25</v>
      </c>
      <c r="P38" s="1990">
        <v>0.25</v>
      </c>
      <c r="Q38" s="516">
        <v>1</v>
      </c>
      <c r="R38" s="188">
        <v>1</v>
      </c>
      <c r="S38" s="188">
        <v>1</v>
      </c>
      <c r="T38" s="188">
        <v>1</v>
      </c>
      <c r="U38" s="188">
        <v>1</v>
      </c>
      <c r="V38" s="900">
        <v>1</v>
      </c>
      <c r="W38" s="900">
        <f>+V38*N38</f>
        <v>0.25</v>
      </c>
      <c r="X38" s="1986">
        <f>+V38*N38</f>
        <v>0.25</v>
      </c>
      <c r="Y38" s="189"/>
      <c r="Z38" s="189"/>
      <c r="AA38" s="517" t="s">
        <v>1315</v>
      </c>
      <c r="AB38" s="188" t="s">
        <v>766</v>
      </c>
      <c r="AC38" s="508" t="s">
        <v>767</v>
      </c>
      <c r="AD38" s="162">
        <v>41275</v>
      </c>
      <c r="AE38" s="162">
        <v>41639</v>
      </c>
      <c r="AF38" s="162" t="s">
        <v>768</v>
      </c>
      <c r="AG38" s="406" t="s">
        <v>119</v>
      </c>
      <c r="AH38" s="406"/>
      <c r="AI38" s="152" t="s">
        <v>769</v>
      </c>
      <c r="AJ38" s="190">
        <v>860042616</v>
      </c>
    </row>
    <row r="39" spans="1:45" ht="90" customHeight="1" x14ac:dyDescent="0.25">
      <c r="A39" s="1992"/>
      <c r="B39" s="1995"/>
      <c r="C39" s="1999"/>
      <c r="D39" s="185">
        <v>271078080</v>
      </c>
      <c r="E39" s="1938"/>
      <c r="F39" s="1931"/>
      <c r="G39" s="1931"/>
      <c r="H39" s="1982"/>
      <c r="I39" s="1958"/>
      <c r="J39" s="2003"/>
      <c r="K39" s="2005"/>
      <c r="L39" s="1898"/>
      <c r="M39" s="1978"/>
      <c r="N39" s="1980"/>
      <c r="O39" s="1989"/>
      <c r="P39" s="1990"/>
      <c r="Q39" s="194">
        <v>1</v>
      </c>
      <c r="R39" s="191">
        <v>1</v>
      </c>
      <c r="S39" s="191">
        <v>1</v>
      </c>
      <c r="T39" s="191">
        <v>1</v>
      </c>
      <c r="U39" s="191">
        <v>1</v>
      </c>
      <c r="V39" s="901">
        <v>1</v>
      </c>
      <c r="W39" s="901">
        <f>+V39*N38</f>
        <v>0.25</v>
      </c>
      <c r="X39" s="1987"/>
      <c r="Y39" s="192"/>
      <c r="Z39" s="192"/>
      <c r="AA39" s="518" t="s">
        <v>1316</v>
      </c>
      <c r="AB39" s="191" t="s">
        <v>770</v>
      </c>
      <c r="AC39" s="508" t="s">
        <v>771</v>
      </c>
      <c r="AD39" s="162">
        <v>41275</v>
      </c>
      <c r="AE39" s="162">
        <v>41639</v>
      </c>
      <c r="AF39" s="162" t="s">
        <v>697</v>
      </c>
      <c r="AG39" s="406" t="s">
        <v>119</v>
      </c>
      <c r="AH39" s="406"/>
      <c r="AI39" s="152" t="s">
        <v>769</v>
      </c>
      <c r="AJ39" s="190">
        <v>271078080</v>
      </c>
    </row>
    <row r="40" spans="1:45" ht="69" customHeight="1" thickBot="1" x14ac:dyDescent="0.3">
      <c r="A40" s="1992"/>
      <c r="B40" s="1995"/>
      <c r="C40" s="1999"/>
      <c r="D40" s="193"/>
      <c r="E40" s="1938"/>
      <c r="F40" s="1931"/>
      <c r="G40" s="1931"/>
      <c r="H40" s="1982"/>
      <c r="I40" s="1958"/>
      <c r="J40" s="2003"/>
      <c r="K40" s="2006"/>
      <c r="L40" s="1898"/>
      <c r="M40" s="1978"/>
      <c r="N40" s="1981"/>
      <c r="O40" s="1989"/>
      <c r="P40" s="1990"/>
      <c r="Q40" s="516">
        <v>3</v>
      </c>
      <c r="R40" s="188">
        <v>3</v>
      </c>
      <c r="S40" s="188">
        <v>3</v>
      </c>
      <c r="T40" s="188">
        <v>3</v>
      </c>
      <c r="U40" s="188">
        <v>3</v>
      </c>
      <c r="V40" s="900">
        <v>1</v>
      </c>
      <c r="W40" s="900">
        <f>+V40*N38</f>
        <v>0.25</v>
      </c>
      <c r="X40" s="1988"/>
      <c r="Y40" s="189"/>
      <c r="Z40" s="189"/>
      <c r="AA40" s="517" t="s">
        <v>1317</v>
      </c>
      <c r="AB40" s="188" t="s">
        <v>772</v>
      </c>
      <c r="AC40" s="507" t="s">
        <v>773</v>
      </c>
      <c r="AD40" s="412">
        <v>41275</v>
      </c>
      <c r="AE40" s="412">
        <v>41639</v>
      </c>
      <c r="AF40" s="412" t="s">
        <v>774</v>
      </c>
      <c r="AG40" s="413"/>
      <c r="AH40" s="413" t="s">
        <v>119</v>
      </c>
      <c r="AI40" s="158" t="s">
        <v>775</v>
      </c>
      <c r="AJ40" s="190" t="s">
        <v>712</v>
      </c>
    </row>
    <row r="41" spans="1:45" ht="78" customHeight="1" x14ac:dyDescent="0.25">
      <c r="A41" s="1993"/>
      <c r="B41" s="1996"/>
      <c r="C41" s="2000"/>
      <c r="D41" s="193"/>
      <c r="E41" s="413" t="s">
        <v>776</v>
      </c>
      <c r="F41" s="404" t="s">
        <v>777</v>
      </c>
      <c r="G41" s="404" t="s">
        <v>574</v>
      </c>
      <c r="H41" s="170" t="s">
        <v>67</v>
      </c>
      <c r="I41" s="170"/>
      <c r="J41" s="415" t="s">
        <v>778</v>
      </c>
      <c r="K41" s="416">
        <v>41334</v>
      </c>
      <c r="L41" s="403">
        <v>41628</v>
      </c>
      <c r="M41" s="411">
        <v>0.5</v>
      </c>
      <c r="N41" s="411">
        <v>0.5</v>
      </c>
      <c r="O41" s="411">
        <v>0</v>
      </c>
      <c r="P41" s="411">
        <v>0</v>
      </c>
      <c r="Q41" s="164">
        <v>1</v>
      </c>
      <c r="R41" s="164">
        <v>1</v>
      </c>
      <c r="S41" s="164">
        <v>0</v>
      </c>
      <c r="T41" s="164">
        <v>0</v>
      </c>
      <c r="U41" s="164">
        <v>1</v>
      </c>
      <c r="V41" s="899">
        <v>1</v>
      </c>
      <c r="W41" s="899">
        <f>+V41*N41</f>
        <v>0.5</v>
      </c>
      <c r="X41" s="899">
        <f>+V41*N41</f>
        <v>0.5</v>
      </c>
      <c r="Y41" s="404"/>
      <c r="Z41" s="404"/>
      <c r="AA41" s="507" t="s">
        <v>1318</v>
      </c>
      <c r="AB41" s="194" t="s">
        <v>779</v>
      </c>
      <c r="AC41" s="507" t="s">
        <v>780</v>
      </c>
      <c r="AD41" s="412">
        <v>41334</v>
      </c>
      <c r="AE41" s="412">
        <v>41628</v>
      </c>
      <c r="AF41" s="412" t="s">
        <v>781</v>
      </c>
      <c r="AG41" s="413"/>
      <c r="AH41" s="413" t="s">
        <v>119</v>
      </c>
      <c r="AI41" s="158" t="s">
        <v>782</v>
      </c>
      <c r="AJ41" s="195"/>
    </row>
    <row r="42" spans="1:45" ht="255" customHeight="1" x14ac:dyDescent="0.25">
      <c r="A42" s="1013" t="s">
        <v>783</v>
      </c>
      <c r="B42" s="1014" t="s">
        <v>1319</v>
      </c>
      <c r="C42" s="1015">
        <v>2012011000346</v>
      </c>
      <c r="D42" s="1016">
        <v>150000000</v>
      </c>
      <c r="E42" s="974" t="s">
        <v>784</v>
      </c>
      <c r="F42" s="971" t="s">
        <v>785</v>
      </c>
      <c r="G42" s="971" t="s">
        <v>370</v>
      </c>
      <c r="H42" s="170"/>
      <c r="I42" s="975" t="s">
        <v>67</v>
      </c>
      <c r="J42" s="972" t="s">
        <v>786</v>
      </c>
      <c r="K42" s="973">
        <v>41306</v>
      </c>
      <c r="L42" s="973">
        <v>41639</v>
      </c>
      <c r="M42" s="977">
        <v>0.25</v>
      </c>
      <c r="N42" s="977">
        <v>0.25</v>
      </c>
      <c r="O42" s="977">
        <v>0.25</v>
      </c>
      <c r="P42" s="977">
        <v>0.25</v>
      </c>
      <c r="Q42" s="164">
        <v>100</v>
      </c>
      <c r="R42" s="164">
        <v>100</v>
      </c>
      <c r="S42" s="164">
        <v>100</v>
      </c>
      <c r="T42" s="164">
        <v>100</v>
      </c>
      <c r="U42" s="164">
        <v>100</v>
      </c>
      <c r="V42" s="899">
        <v>1</v>
      </c>
      <c r="W42" s="899"/>
      <c r="X42" s="899">
        <f>+V42*N42</f>
        <v>0.25</v>
      </c>
      <c r="Y42" s="404"/>
      <c r="Z42" s="404"/>
      <c r="AA42" s="514" t="s">
        <v>1320</v>
      </c>
      <c r="AB42" s="194" t="s">
        <v>787</v>
      </c>
      <c r="AC42" s="507" t="s">
        <v>788</v>
      </c>
      <c r="AD42" s="412">
        <v>41306</v>
      </c>
      <c r="AE42" s="412">
        <v>41639</v>
      </c>
      <c r="AF42" s="412" t="s">
        <v>745</v>
      </c>
      <c r="AG42" s="413"/>
      <c r="AH42" s="413" t="s">
        <v>119</v>
      </c>
      <c r="AI42" s="158" t="s">
        <v>789</v>
      </c>
      <c r="AJ42" s="195">
        <f>+D42</f>
        <v>150000000</v>
      </c>
    </row>
    <row r="43" spans="1:45" ht="111.75" customHeight="1" x14ac:dyDescent="0.25">
      <c r="A43" s="1972"/>
      <c r="B43" s="1973"/>
      <c r="C43" s="1974"/>
      <c r="D43" s="193"/>
      <c r="E43" s="413" t="s">
        <v>790</v>
      </c>
      <c r="F43" s="196" t="s">
        <v>791</v>
      </c>
      <c r="G43" s="197" t="s">
        <v>370</v>
      </c>
      <c r="H43" s="417" t="s">
        <v>119</v>
      </c>
      <c r="I43" s="170"/>
      <c r="J43" s="415" t="s">
        <v>792</v>
      </c>
      <c r="K43" s="416">
        <v>41275</v>
      </c>
      <c r="L43" s="416">
        <v>41639</v>
      </c>
      <c r="M43" s="977">
        <v>0.25</v>
      </c>
      <c r="N43" s="977">
        <v>0.25</v>
      </c>
      <c r="O43" s="977">
        <v>0.25</v>
      </c>
      <c r="P43" s="977">
        <v>0.25</v>
      </c>
      <c r="Q43" s="198">
        <v>100</v>
      </c>
      <c r="R43" s="198">
        <v>100</v>
      </c>
      <c r="S43" s="198">
        <v>100</v>
      </c>
      <c r="T43" s="198">
        <v>100</v>
      </c>
      <c r="U43" s="198">
        <v>100</v>
      </c>
      <c r="V43" s="902">
        <v>1</v>
      </c>
      <c r="W43" s="902"/>
      <c r="X43" s="902">
        <f>+V43*N43</f>
        <v>0.25</v>
      </c>
      <c r="Y43" s="196"/>
      <c r="Z43" s="196"/>
      <c r="AA43" s="519" t="s">
        <v>1321</v>
      </c>
      <c r="AB43" s="194" t="s">
        <v>793</v>
      </c>
      <c r="AC43" s="520" t="s">
        <v>791</v>
      </c>
      <c r="AD43" s="412">
        <v>41275</v>
      </c>
      <c r="AE43" s="412">
        <v>41639</v>
      </c>
      <c r="AF43" s="412" t="s">
        <v>694</v>
      </c>
      <c r="AG43" s="413" t="s">
        <v>119</v>
      </c>
      <c r="AH43" s="413"/>
      <c r="AI43" s="199" t="s">
        <v>794</v>
      </c>
      <c r="AJ43" s="195"/>
    </row>
    <row r="44" spans="1:45" ht="132.75" customHeight="1" x14ac:dyDescent="0.25">
      <c r="A44" s="1972"/>
      <c r="B44" s="1973"/>
      <c r="C44" s="1974"/>
      <c r="D44" s="193"/>
      <c r="E44" s="413" t="s">
        <v>795</v>
      </c>
      <c r="F44" s="413" t="s">
        <v>796</v>
      </c>
      <c r="G44" s="413" t="s">
        <v>574</v>
      </c>
      <c r="H44" s="417" t="s">
        <v>119</v>
      </c>
      <c r="I44" s="170"/>
      <c r="J44" s="201" t="s">
        <v>797</v>
      </c>
      <c r="K44" s="202">
        <v>41275</v>
      </c>
      <c r="L44" s="202">
        <v>41639</v>
      </c>
      <c r="M44" s="203">
        <v>0.25</v>
      </c>
      <c r="N44" s="203">
        <v>0.25</v>
      </c>
      <c r="O44" s="203">
        <v>0.25</v>
      </c>
      <c r="P44" s="203">
        <v>0.25</v>
      </c>
      <c r="Q44" s="194">
        <v>100</v>
      </c>
      <c r="R44" s="194">
        <v>100</v>
      </c>
      <c r="S44" s="194">
        <v>100</v>
      </c>
      <c r="T44" s="194">
        <v>100</v>
      </c>
      <c r="U44" s="194">
        <v>100</v>
      </c>
      <c r="V44" s="899">
        <v>1</v>
      </c>
      <c r="W44" s="899"/>
      <c r="X44" s="899">
        <f>+V44*N44</f>
        <v>0.25</v>
      </c>
      <c r="Y44" s="413"/>
      <c r="Z44" s="413"/>
      <c r="AA44" s="512" t="s">
        <v>1322</v>
      </c>
      <c r="AB44" s="164" t="s">
        <v>798</v>
      </c>
      <c r="AC44" s="512" t="s">
        <v>799</v>
      </c>
      <c r="AD44" s="412">
        <v>41275</v>
      </c>
      <c r="AE44" s="412">
        <v>41639</v>
      </c>
      <c r="AF44" s="412" t="s">
        <v>800</v>
      </c>
      <c r="AG44" s="413" t="s">
        <v>119</v>
      </c>
      <c r="AH44" s="413"/>
      <c r="AI44" s="158" t="s">
        <v>801</v>
      </c>
      <c r="AJ44" s="195"/>
    </row>
    <row r="45" spans="1:45" ht="15.75" x14ac:dyDescent="0.25">
      <c r="A45" s="204"/>
      <c r="B45" s="204"/>
      <c r="C45" s="205"/>
      <c r="D45" s="206"/>
      <c r="E45" s="207"/>
      <c r="F45" s="207"/>
      <c r="G45" s="207"/>
      <c r="H45" s="207"/>
      <c r="I45" s="207"/>
      <c r="J45" s="208"/>
      <c r="K45" s="207"/>
      <c r="L45" s="207"/>
      <c r="M45" s="207"/>
      <c r="N45" s="207"/>
      <c r="O45" s="207"/>
      <c r="P45" s="207"/>
      <c r="Q45" s="209"/>
      <c r="R45" s="209"/>
      <c r="S45" s="209"/>
      <c r="T45" s="209"/>
      <c r="U45" s="209"/>
      <c r="V45" s="903"/>
      <c r="W45" s="903"/>
      <c r="X45" s="903"/>
      <c r="Y45" s="207"/>
      <c r="Z45" s="207"/>
      <c r="AA45" s="521"/>
      <c r="AB45" s="207"/>
      <c r="AC45" s="522"/>
      <c r="AD45" s="207"/>
      <c r="AE45" s="207"/>
      <c r="AF45" s="210"/>
      <c r="AG45" s="211"/>
      <c r="AH45" s="212"/>
      <c r="AI45" s="213"/>
      <c r="AJ45" s="523">
        <f>SUM(AJ15:AJ44)</f>
        <v>16179419840</v>
      </c>
    </row>
    <row r="46" spans="1:45" ht="15.75" x14ac:dyDescent="0.25">
      <c r="A46" s="204"/>
      <c r="B46" s="204"/>
      <c r="C46" s="205"/>
      <c r="D46" s="206"/>
      <c r="E46" s="207"/>
      <c r="F46" s="207"/>
      <c r="G46" s="207"/>
      <c r="H46" s="207"/>
      <c r="I46" s="207"/>
      <c r="J46" s="208"/>
      <c r="K46" s="207"/>
      <c r="L46" s="207"/>
      <c r="M46" s="215">
        <f>(M44+M43+M42+M41+M38+M37+M33+M29+M20+M15)/10</f>
        <v>0.2257166666666667</v>
      </c>
      <c r="N46" s="919">
        <f>(N44+N43+N42+N41+N38+N37+N33+N29+N20+N15)/10</f>
        <v>0.24754999999999999</v>
      </c>
      <c r="O46" s="207"/>
      <c r="P46" s="207"/>
      <c r="Q46" s="209"/>
      <c r="R46" s="209"/>
      <c r="S46" s="209"/>
      <c r="T46" s="209"/>
      <c r="U46" s="209"/>
      <c r="V46" s="912"/>
      <c r="W46" s="904"/>
      <c r="X46" s="918">
        <f>SUM(X15:X44)</f>
        <v>2.5637499999999998</v>
      </c>
      <c r="Y46" s="207"/>
      <c r="Z46" s="207"/>
      <c r="AA46" s="521"/>
      <c r="AB46" s="207"/>
      <c r="AC46" s="522"/>
      <c r="AD46" s="207"/>
      <c r="AE46" s="207"/>
      <c r="AF46" s="210"/>
      <c r="AG46" s="211"/>
      <c r="AH46" s="212"/>
      <c r="AI46" s="213"/>
      <c r="AJ46" s="214"/>
    </row>
    <row r="47" spans="1:45" ht="15.75" x14ac:dyDescent="0.25">
      <c r="A47" s="204"/>
      <c r="B47" s="204"/>
      <c r="C47" s="205"/>
      <c r="D47" s="216"/>
      <c r="E47" s="207"/>
      <c r="F47" s="217"/>
      <c r="G47" s="217"/>
      <c r="H47" s="207"/>
      <c r="I47" s="207"/>
      <c r="J47" s="208"/>
      <c r="K47" s="207"/>
      <c r="L47" s="207"/>
      <c r="M47" s="207"/>
      <c r="N47" s="207"/>
      <c r="O47" s="207"/>
      <c r="P47" s="207"/>
      <c r="Q47" s="213"/>
      <c r="R47" s="213"/>
      <c r="S47" s="213"/>
      <c r="T47" s="213"/>
      <c r="U47" s="213"/>
      <c r="V47" s="905"/>
      <c r="W47" s="905"/>
      <c r="X47" s="905">
        <f>+X46/10</f>
        <v>0.25637499999999996</v>
      </c>
      <c r="Y47" s="207"/>
      <c r="Z47" s="207"/>
      <c r="AA47" s="521"/>
      <c r="AB47" s="207"/>
      <c r="AC47" s="522"/>
      <c r="AD47" s="207"/>
      <c r="AE47" s="207"/>
      <c r="AF47" s="210"/>
      <c r="AG47" s="211"/>
      <c r="AH47" s="212"/>
      <c r="AI47" s="213"/>
      <c r="AJ47" s="214"/>
    </row>
    <row r="48" spans="1:45" ht="15.75" x14ac:dyDescent="0.25">
      <c r="A48" s="204"/>
      <c r="B48" s="204"/>
      <c r="C48" s="205"/>
      <c r="D48" s="216"/>
      <c r="E48" s="207"/>
      <c r="F48" s="218"/>
      <c r="G48" s="218"/>
      <c r="H48" s="207"/>
      <c r="I48" s="207"/>
      <c r="J48" s="219"/>
      <c r="K48" s="218"/>
      <c r="L48" s="207"/>
      <c r="M48" s="207"/>
      <c r="N48" s="207"/>
      <c r="O48" s="207"/>
      <c r="P48" s="207"/>
      <c r="Q48" s="213"/>
      <c r="R48" s="213"/>
      <c r="S48" s="213"/>
      <c r="T48" s="213"/>
      <c r="U48" s="213"/>
      <c r="V48" s="905"/>
      <c r="W48" s="905"/>
      <c r="X48" s="905"/>
      <c r="Y48" s="207"/>
      <c r="Z48" s="207"/>
      <c r="AA48" s="521"/>
      <c r="AB48" s="207"/>
      <c r="AC48" s="522"/>
      <c r="AD48" s="207"/>
      <c r="AE48" s="207"/>
      <c r="AF48" s="210"/>
      <c r="AG48" s="211"/>
      <c r="AH48" s="211"/>
      <c r="AI48" s="213"/>
      <c r="AJ48" s="523">
        <v>15639419840</v>
      </c>
    </row>
    <row r="49" spans="1:39" ht="15.75" x14ac:dyDescent="0.25">
      <c r="A49" s="204"/>
      <c r="B49" s="204"/>
      <c r="C49" s="205"/>
      <c r="D49" s="204"/>
      <c r="E49" s="207"/>
      <c r="F49" s="207"/>
      <c r="G49" s="207"/>
      <c r="H49" s="207"/>
      <c r="I49" s="43"/>
      <c r="J49" s="219" t="s">
        <v>712</v>
      </c>
      <c r="K49" s="207"/>
      <c r="L49" s="207"/>
      <c r="M49" s="207"/>
      <c r="N49" s="207"/>
      <c r="O49" s="207"/>
      <c r="P49" s="207"/>
      <c r="Q49" s="213"/>
      <c r="R49" s="213"/>
      <c r="S49" s="213"/>
      <c r="T49" s="213"/>
      <c r="U49" s="213"/>
      <c r="V49" s="905"/>
      <c r="W49" s="905"/>
      <c r="X49" s="905"/>
      <c r="Y49" s="207"/>
      <c r="Z49" s="207"/>
      <c r="AA49" s="521"/>
      <c r="AB49" s="207"/>
      <c r="AC49" s="524"/>
      <c r="AD49" s="220"/>
      <c r="AE49" s="220"/>
      <c r="AF49" s="221"/>
      <c r="AG49" s="212"/>
      <c r="AH49" s="212"/>
      <c r="AI49" s="222"/>
      <c r="AJ49" s="523">
        <v>150000000</v>
      </c>
      <c r="AK49" s="1959"/>
      <c r="AL49" s="223"/>
      <c r="AM49" s="223"/>
    </row>
    <row r="50" spans="1:39" ht="15.75" x14ac:dyDescent="0.25">
      <c r="A50" s="204"/>
      <c r="B50" s="204"/>
      <c r="C50" s="205"/>
      <c r="D50" s="204"/>
      <c r="E50" s="207"/>
      <c r="F50" s="207"/>
      <c r="G50" s="207"/>
      <c r="H50" s="207"/>
      <c r="I50" s="207"/>
      <c r="J50" s="208"/>
      <c r="K50" s="207"/>
      <c r="L50" s="207"/>
      <c r="M50" s="207"/>
      <c r="N50" s="207"/>
      <c r="O50" s="207"/>
      <c r="P50" s="207"/>
      <c r="Q50" s="213"/>
      <c r="R50" s="213"/>
      <c r="S50" s="213"/>
      <c r="T50" s="213"/>
      <c r="U50" s="213"/>
      <c r="V50" s="905"/>
      <c r="W50" s="905"/>
      <c r="X50" s="905"/>
      <c r="Y50" s="207"/>
      <c r="Z50" s="207"/>
      <c r="AA50" s="521"/>
      <c r="AB50" s="207"/>
      <c r="AC50" s="524"/>
      <c r="AD50" s="220"/>
      <c r="AE50" s="220"/>
      <c r="AF50" s="221"/>
      <c r="AG50" s="212"/>
      <c r="AH50" s="212"/>
      <c r="AI50" s="222"/>
      <c r="AJ50" s="523">
        <v>390000000</v>
      </c>
      <c r="AK50" s="1959"/>
      <c r="AL50" s="223"/>
      <c r="AM50" s="223"/>
    </row>
    <row r="51" spans="1:39" ht="15.75" x14ac:dyDescent="0.25">
      <c r="A51" s="204"/>
      <c r="B51" s="204"/>
      <c r="C51" s="205"/>
      <c r="D51" s="204"/>
      <c r="E51" s="207"/>
      <c r="F51" s="207"/>
      <c r="G51" s="207"/>
      <c r="H51" s="207"/>
      <c r="I51" s="207"/>
      <c r="J51" s="208"/>
      <c r="K51" s="207"/>
      <c r="L51" s="207"/>
      <c r="M51" s="207"/>
      <c r="N51" s="207"/>
      <c r="O51" s="207"/>
      <c r="P51" s="207"/>
      <c r="Q51" s="213"/>
      <c r="R51" s="213"/>
      <c r="S51" s="213"/>
      <c r="T51" s="213"/>
      <c r="U51" s="213"/>
      <c r="V51" s="905"/>
      <c r="W51" s="905"/>
      <c r="X51" s="905"/>
      <c r="Y51" s="207"/>
      <c r="Z51" s="207"/>
      <c r="AA51" s="521"/>
      <c r="AB51" s="207"/>
      <c r="AC51" s="524"/>
      <c r="AD51" s="220"/>
      <c r="AE51" s="220"/>
      <c r="AF51" s="221"/>
      <c r="AG51" s="212"/>
      <c r="AH51" s="212"/>
      <c r="AI51" s="222"/>
      <c r="AJ51" s="523">
        <f>SUM(AJ48:AJ50)</f>
        <v>16179419840</v>
      </c>
      <c r="AK51" s="1959"/>
      <c r="AL51" s="223"/>
      <c r="AM51" s="223"/>
    </row>
    <row r="52" spans="1:39" ht="68.25" customHeight="1" x14ac:dyDescent="0.25">
      <c r="A52" s="204"/>
      <c r="B52" s="204"/>
      <c r="C52" s="205"/>
      <c r="D52" s="204"/>
      <c r="E52" s="207"/>
      <c r="F52" s="207"/>
      <c r="G52" s="207"/>
      <c r="H52" s="207"/>
      <c r="I52" s="207"/>
      <c r="J52" s="208"/>
      <c r="K52" s="207"/>
      <c r="L52" s="207"/>
      <c r="M52" s="207"/>
      <c r="N52" s="207"/>
      <c r="O52" s="207"/>
      <c r="P52" s="207"/>
      <c r="Q52" s="213"/>
      <c r="R52" s="213"/>
      <c r="S52" s="213"/>
      <c r="T52" s="213"/>
      <c r="U52" s="213"/>
      <c r="V52" s="905"/>
      <c r="W52" s="905"/>
      <c r="X52" s="905"/>
      <c r="Y52" s="207"/>
      <c r="Z52" s="207"/>
      <c r="AB52" s="207"/>
      <c r="AC52" s="524"/>
      <c r="AD52" s="220"/>
      <c r="AE52" s="220"/>
      <c r="AF52" s="221"/>
      <c r="AG52" s="212"/>
      <c r="AH52" s="212"/>
      <c r="AI52" s="222"/>
      <c r="AJ52" s="212"/>
      <c r="AK52" s="1959"/>
      <c r="AL52" s="223"/>
      <c r="AM52" s="223"/>
    </row>
    <row r="53" spans="1:39" ht="15.75" x14ac:dyDescent="0.25">
      <c r="A53" s="204"/>
      <c r="B53" s="204"/>
      <c r="C53" s="205"/>
      <c r="D53" s="204"/>
      <c r="E53" s="204"/>
      <c r="F53" s="204"/>
      <c r="G53" s="204"/>
      <c r="H53" s="204"/>
      <c r="I53" s="204"/>
      <c r="J53" s="224"/>
      <c r="K53" s="204"/>
      <c r="L53" s="204"/>
      <c r="M53" s="204"/>
      <c r="N53" s="204"/>
      <c r="O53" s="204"/>
      <c r="P53" s="204"/>
      <c r="Q53" s="213"/>
      <c r="R53" s="213"/>
      <c r="S53" s="213"/>
      <c r="T53" s="213"/>
      <c r="U53" s="213"/>
      <c r="V53" s="905"/>
      <c r="W53" s="905"/>
      <c r="X53" s="905"/>
      <c r="Y53" s="207"/>
      <c r="Z53" s="207"/>
      <c r="AB53" s="207"/>
      <c r="AC53" s="522"/>
      <c r="AD53" s="207"/>
      <c r="AE53" s="207"/>
      <c r="AF53" s="210"/>
      <c r="AG53" s="211"/>
      <c r="AH53" s="211"/>
      <c r="AI53" s="213"/>
      <c r="AJ53" s="211"/>
    </row>
    <row r="54" spans="1:39" ht="15.75" x14ac:dyDescent="0.25">
      <c r="A54" s="204"/>
      <c r="B54" s="204"/>
      <c r="C54" s="204"/>
      <c r="D54" s="204"/>
      <c r="E54" s="204"/>
      <c r="F54" s="204"/>
      <c r="G54" s="204"/>
      <c r="H54" s="204"/>
      <c r="I54" s="204"/>
      <c r="J54" s="224"/>
      <c r="K54" s="204"/>
      <c r="L54" s="204"/>
      <c r="M54" s="204"/>
      <c r="N54" s="204"/>
      <c r="O54" s="204"/>
      <c r="P54" s="204"/>
      <c r="Q54" s="213"/>
      <c r="R54" s="213"/>
      <c r="S54" s="213"/>
      <c r="T54" s="213"/>
      <c r="U54" s="213"/>
      <c r="V54" s="905"/>
      <c r="W54" s="905"/>
      <c r="X54" s="905"/>
      <c r="Y54" s="207"/>
      <c r="Z54" s="207"/>
      <c r="AB54" s="207"/>
      <c r="AC54" s="522"/>
      <c r="AD54" s="207"/>
      <c r="AE54" s="207"/>
      <c r="AF54" s="210"/>
      <c r="AG54" s="211"/>
      <c r="AH54" s="211"/>
      <c r="AI54" s="213"/>
      <c r="AJ54" s="211"/>
    </row>
    <row r="55" spans="1:39" ht="15.75" x14ac:dyDescent="0.25">
      <c r="A55" s="204"/>
      <c r="B55" s="204"/>
      <c r="C55" s="204"/>
      <c r="D55" s="204"/>
      <c r="E55" s="204"/>
      <c r="F55" s="204"/>
      <c r="G55" s="204"/>
      <c r="H55" s="204"/>
      <c r="I55" s="204"/>
      <c r="J55" s="224"/>
      <c r="K55" s="204"/>
      <c r="L55" s="204"/>
      <c r="M55" s="204"/>
      <c r="N55" s="204"/>
      <c r="O55" s="204"/>
      <c r="P55" s="204"/>
      <c r="Q55" s="213"/>
      <c r="R55" s="213"/>
      <c r="S55" s="213"/>
      <c r="T55" s="213"/>
      <c r="U55" s="213"/>
      <c r="V55" s="905"/>
      <c r="W55" s="905"/>
      <c r="X55" s="905"/>
      <c r="Y55" s="207"/>
      <c r="Z55" s="207"/>
      <c r="AB55" s="207"/>
      <c r="AC55" s="522"/>
      <c r="AD55" s="207"/>
      <c r="AE55" s="207"/>
      <c r="AF55" s="210"/>
      <c r="AG55" s="211"/>
      <c r="AH55" s="211"/>
      <c r="AI55" s="213"/>
      <c r="AJ55" s="211"/>
    </row>
    <row r="56" spans="1:39" ht="15.75" x14ac:dyDescent="0.25">
      <c r="A56" s="204"/>
      <c r="B56" s="204"/>
      <c r="C56" s="204"/>
      <c r="D56" s="204"/>
      <c r="E56" s="204"/>
      <c r="F56" s="204"/>
      <c r="G56" s="204"/>
      <c r="H56" s="204"/>
      <c r="I56" s="204"/>
      <c r="J56" s="224"/>
      <c r="K56" s="204"/>
      <c r="L56" s="204"/>
      <c r="M56" s="204"/>
      <c r="N56" s="204"/>
      <c r="O56" s="204"/>
      <c r="P56" s="204"/>
      <c r="Q56" s="37"/>
      <c r="R56" s="37"/>
      <c r="S56" s="37"/>
      <c r="T56" s="37"/>
      <c r="U56" s="37"/>
      <c r="V56" s="906"/>
      <c r="W56" s="906"/>
      <c r="X56" s="906"/>
      <c r="Y56" s="204"/>
      <c r="Z56" s="204"/>
      <c r="AB56" s="207"/>
      <c r="AD56" s="204"/>
      <c r="AE56" s="204"/>
      <c r="AF56" s="226"/>
      <c r="AG56" s="225"/>
      <c r="AH56" s="225"/>
      <c r="AI56" s="204"/>
      <c r="AJ56" s="225"/>
    </row>
    <row r="57" spans="1:39" ht="15.75" x14ac:dyDescent="0.25">
      <c r="A57" s="204"/>
      <c r="B57" s="204"/>
      <c r="C57" s="204"/>
      <c r="D57" s="204"/>
      <c r="E57" s="204"/>
      <c r="F57" s="204"/>
      <c r="G57" s="204"/>
      <c r="H57" s="204"/>
      <c r="I57" s="204"/>
      <c r="J57" s="224"/>
      <c r="K57" s="204"/>
      <c r="L57" s="204"/>
      <c r="M57" s="204"/>
      <c r="N57" s="204"/>
      <c r="O57" s="204"/>
      <c r="P57" s="204"/>
      <c r="Q57" s="37"/>
      <c r="R57" s="37"/>
      <c r="S57" s="37"/>
      <c r="T57" s="37"/>
      <c r="U57" s="37"/>
      <c r="V57" s="906"/>
      <c r="W57" s="906"/>
      <c r="X57" s="906"/>
      <c r="Y57" s="204"/>
      <c r="Z57" s="204"/>
      <c r="AB57" s="207"/>
      <c r="AD57" s="204"/>
      <c r="AE57" s="204"/>
      <c r="AF57" s="226"/>
      <c r="AG57" s="225"/>
      <c r="AH57" s="225"/>
      <c r="AI57" s="204"/>
      <c r="AJ57" s="225"/>
    </row>
    <row r="58" spans="1:39" ht="15.75" x14ac:dyDescent="0.25">
      <c r="A58" s="204"/>
      <c r="B58" s="204"/>
      <c r="C58" s="204"/>
      <c r="D58" s="204"/>
      <c r="E58" s="204"/>
      <c r="F58" s="204"/>
      <c r="G58" s="204"/>
      <c r="H58" s="204"/>
      <c r="I58" s="204"/>
      <c r="J58" s="224"/>
      <c r="K58" s="204"/>
      <c r="L58" s="204"/>
      <c r="M58" s="204"/>
      <c r="N58" s="204"/>
      <c r="O58" s="204"/>
      <c r="P58" s="204"/>
      <c r="Q58" s="37"/>
      <c r="R58" s="37"/>
      <c r="S58" s="37"/>
      <c r="T58" s="37"/>
      <c r="U58" s="37"/>
      <c r="V58" s="906"/>
      <c r="W58" s="906"/>
      <c r="X58" s="906"/>
      <c r="Y58" s="204"/>
      <c r="Z58" s="204"/>
      <c r="AB58" s="207"/>
      <c r="AD58" s="204"/>
      <c r="AE58" s="204"/>
      <c r="AF58" s="226"/>
      <c r="AG58" s="225"/>
      <c r="AH58" s="225"/>
      <c r="AI58" s="204"/>
      <c r="AJ58" s="225"/>
    </row>
    <row r="59" spans="1:39" ht="15.75" x14ac:dyDescent="0.25">
      <c r="A59" s="204"/>
      <c r="B59" s="204"/>
      <c r="C59" s="204"/>
      <c r="D59" s="204"/>
      <c r="E59" s="204"/>
      <c r="F59" s="204"/>
      <c r="G59" s="204"/>
      <c r="H59" s="204"/>
      <c r="I59" s="204"/>
      <c r="J59" s="204"/>
      <c r="K59" s="204"/>
      <c r="L59" s="204"/>
      <c r="M59" s="204"/>
      <c r="N59" s="204"/>
      <c r="O59" s="204"/>
      <c r="P59" s="204"/>
      <c r="Q59" s="37"/>
      <c r="R59" s="37"/>
      <c r="S59" s="37"/>
      <c r="T59" s="37"/>
      <c r="U59" s="37"/>
      <c r="V59" s="906"/>
      <c r="W59" s="906"/>
      <c r="X59" s="906"/>
      <c r="Y59" s="204"/>
      <c r="Z59" s="204"/>
      <c r="AB59" s="207"/>
      <c r="AD59" s="204"/>
      <c r="AE59" s="204"/>
      <c r="AF59" s="226"/>
      <c r="AG59" s="225"/>
      <c r="AH59" s="225"/>
      <c r="AI59" s="204"/>
      <c r="AJ59" s="225"/>
    </row>
    <row r="60" spans="1:39" ht="15.75" x14ac:dyDescent="0.25">
      <c r="A60" s="204"/>
      <c r="B60" s="204"/>
      <c r="C60" s="204"/>
      <c r="D60" s="204"/>
      <c r="E60" s="204"/>
      <c r="F60" s="204"/>
      <c r="G60" s="204"/>
      <c r="H60" s="204"/>
      <c r="I60" s="204"/>
      <c r="J60" s="204"/>
      <c r="K60" s="204"/>
      <c r="L60" s="204"/>
      <c r="M60" s="204"/>
      <c r="N60" s="204"/>
      <c r="O60" s="204"/>
      <c r="P60" s="204"/>
      <c r="Q60" s="37"/>
      <c r="R60" s="37"/>
      <c r="S60" s="37"/>
      <c r="T60" s="37"/>
      <c r="U60" s="37"/>
      <c r="V60" s="906"/>
      <c r="W60" s="906"/>
      <c r="X60" s="906"/>
      <c r="Y60" s="204"/>
      <c r="Z60" s="204"/>
      <c r="AB60" s="207"/>
      <c r="AD60" s="204"/>
      <c r="AE60" s="204"/>
      <c r="AF60" s="226"/>
      <c r="AG60" s="225"/>
      <c r="AH60" s="225"/>
      <c r="AI60" s="204"/>
      <c r="AJ60" s="225"/>
    </row>
    <row r="61" spans="1:39" ht="15.75" x14ac:dyDescent="0.25">
      <c r="A61" s="204"/>
      <c r="B61" s="204"/>
      <c r="C61" s="204"/>
      <c r="D61" s="204"/>
      <c r="E61" s="204"/>
      <c r="F61" s="204"/>
      <c r="G61" s="204"/>
      <c r="H61" s="204"/>
      <c r="I61" s="204"/>
      <c r="J61" s="204"/>
      <c r="K61" s="204"/>
      <c r="L61" s="204"/>
      <c r="M61" s="204"/>
      <c r="N61" s="204"/>
      <c r="O61" s="204"/>
      <c r="P61" s="204"/>
      <c r="Q61" s="37"/>
      <c r="R61" s="37"/>
      <c r="S61" s="37"/>
      <c r="T61" s="37"/>
      <c r="U61" s="37"/>
      <c r="V61" s="906"/>
      <c r="W61" s="906"/>
      <c r="X61" s="906"/>
      <c r="Y61" s="204"/>
      <c r="Z61" s="204"/>
      <c r="AB61" s="207"/>
      <c r="AD61" s="204"/>
      <c r="AE61" s="204"/>
      <c r="AF61" s="226"/>
      <c r="AG61" s="225"/>
      <c r="AH61" s="225"/>
      <c r="AI61" s="204"/>
      <c r="AJ61" s="225"/>
    </row>
    <row r="62" spans="1:39" ht="15.75" x14ac:dyDescent="0.25">
      <c r="A62" s="204"/>
      <c r="B62" s="204"/>
      <c r="C62" s="204"/>
      <c r="D62" s="204"/>
      <c r="E62" s="204"/>
      <c r="F62" s="204"/>
      <c r="G62" s="204"/>
      <c r="H62" s="204"/>
      <c r="I62" s="204"/>
      <c r="J62" s="204"/>
      <c r="K62" s="204"/>
      <c r="L62" s="204"/>
      <c r="M62" s="204"/>
      <c r="N62" s="204"/>
      <c r="O62" s="204"/>
      <c r="P62" s="204"/>
      <c r="Q62" s="37"/>
      <c r="R62" s="37"/>
      <c r="S62" s="37"/>
      <c r="T62" s="37"/>
      <c r="U62" s="37"/>
      <c r="V62" s="906"/>
      <c r="W62" s="906"/>
      <c r="X62" s="906"/>
      <c r="Y62" s="204"/>
      <c r="Z62" s="204"/>
      <c r="AB62" s="207"/>
      <c r="AD62" s="204"/>
      <c r="AE62" s="204"/>
      <c r="AF62" s="226"/>
      <c r="AG62" s="225"/>
      <c r="AH62" s="225"/>
      <c r="AI62" s="204"/>
      <c r="AJ62" s="225"/>
    </row>
    <row r="63" spans="1:39" x14ac:dyDescent="0.25">
      <c r="A63" s="204"/>
      <c r="B63" s="204"/>
      <c r="C63" s="204"/>
      <c r="D63" s="204"/>
      <c r="E63" s="204"/>
      <c r="F63" s="204"/>
      <c r="G63" s="204"/>
      <c r="H63" s="204"/>
      <c r="I63" s="204"/>
      <c r="J63" s="204"/>
      <c r="K63" s="204"/>
      <c r="L63" s="204"/>
      <c r="M63" s="204"/>
      <c r="N63" s="204"/>
      <c r="O63" s="204"/>
      <c r="P63" s="204"/>
      <c r="Q63" s="204"/>
      <c r="R63" s="204"/>
      <c r="S63" s="204"/>
      <c r="T63" s="204"/>
      <c r="U63" s="204"/>
      <c r="V63" s="907"/>
      <c r="W63" s="907"/>
      <c r="X63" s="907"/>
      <c r="Y63" s="204"/>
      <c r="Z63" s="204"/>
      <c r="AB63" s="207"/>
      <c r="AD63" s="204"/>
      <c r="AE63" s="204"/>
      <c r="AF63" s="226"/>
      <c r="AG63" s="225"/>
      <c r="AH63" s="225"/>
      <c r="AI63" s="204"/>
      <c r="AJ63" s="225"/>
    </row>
    <row r="64" spans="1:39" x14ac:dyDescent="0.25">
      <c r="A64" s="204"/>
      <c r="B64" s="204"/>
      <c r="C64" s="204"/>
      <c r="D64" s="204"/>
      <c r="E64" s="204"/>
      <c r="F64" s="204"/>
      <c r="G64" s="204"/>
      <c r="H64" s="204"/>
      <c r="I64" s="204"/>
      <c r="J64" s="204"/>
      <c r="K64" s="204"/>
      <c r="L64" s="204"/>
      <c r="M64" s="204"/>
      <c r="N64" s="204"/>
      <c r="O64" s="204"/>
      <c r="P64" s="204"/>
      <c r="Q64" s="204"/>
      <c r="R64" s="204"/>
      <c r="S64" s="204"/>
      <c r="T64" s="204"/>
      <c r="U64" s="204"/>
      <c r="V64" s="907"/>
      <c r="W64" s="907"/>
      <c r="X64" s="907"/>
      <c r="Y64" s="204"/>
      <c r="Z64" s="204"/>
      <c r="AB64" s="207"/>
      <c r="AD64" s="204"/>
      <c r="AE64" s="204"/>
      <c r="AF64" s="226"/>
      <c r="AG64" s="225"/>
      <c r="AH64" s="225"/>
      <c r="AI64" s="204"/>
      <c r="AJ64" s="225"/>
    </row>
    <row r="65" spans="1:36" x14ac:dyDescent="0.25">
      <c r="A65" s="204"/>
      <c r="B65" s="204"/>
      <c r="C65" s="204"/>
      <c r="D65" s="204"/>
      <c r="E65" s="204"/>
      <c r="F65" s="204"/>
      <c r="G65" s="204"/>
      <c r="H65" s="204"/>
      <c r="I65" s="204"/>
      <c r="J65" s="204"/>
      <c r="K65" s="204"/>
      <c r="L65" s="204"/>
      <c r="M65" s="204"/>
      <c r="N65" s="204"/>
      <c r="O65" s="204"/>
      <c r="P65" s="204"/>
      <c r="Q65" s="204"/>
      <c r="R65" s="204"/>
      <c r="S65" s="204"/>
      <c r="T65" s="204"/>
      <c r="U65" s="204"/>
      <c r="V65" s="907"/>
      <c r="W65" s="907"/>
      <c r="X65" s="907"/>
      <c r="Y65" s="204"/>
      <c r="Z65" s="204"/>
      <c r="AB65" s="207"/>
      <c r="AD65" s="204"/>
      <c r="AE65" s="204"/>
      <c r="AF65" s="226"/>
      <c r="AG65" s="225"/>
      <c r="AH65" s="225"/>
      <c r="AI65" s="204"/>
      <c r="AJ65" s="225"/>
    </row>
    <row r="66" spans="1:36" x14ac:dyDescent="0.25">
      <c r="A66" s="204"/>
      <c r="B66" s="204"/>
      <c r="C66" s="204"/>
      <c r="D66" s="204"/>
      <c r="E66" s="204"/>
      <c r="F66" s="204"/>
      <c r="G66" s="204"/>
      <c r="H66" s="204"/>
      <c r="I66" s="204"/>
      <c r="J66" s="204"/>
      <c r="K66" s="204"/>
      <c r="L66" s="204"/>
      <c r="M66" s="204"/>
      <c r="N66" s="204"/>
      <c r="O66" s="204"/>
      <c r="P66" s="204"/>
      <c r="Q66" s="204"/>
      <c r="R66" s="204"/>
      <c r="S66" s="204"/>
      <c r="T66" s="204"/>
      <c r="U66" s="204"/>
      <c r="V66" s="907"/>
      <c r="W66" s="907"/>
      <c r="X66" s="907"/>
      <c r="Y66" s="204"/>
      <c r="Z66" s="204"/>
      <c r="AB66" s="207"/>
      <c r="AD66" s="204"/>
      <c r="AE66" s="204"/>
      <c r="AF66" s="226"/>
      <c r="AG66" s="225"/>
      <c r="AH66" s="225"/>
      <c r="AI66" s="204"/>
      <c r="AJ66" s="225"/>
    </row>
  </sheetData>
  <sheetProtection password="DDB6" sheet="1"/>
  <mergeCells count="144">
    <mergeCell ref="E38:E40"/>
    <mergeCell ref="F38:F40"/>
    <mergeCell ref="O27:O28"/>
    <mergeCell ref="P27:P28"/>
    <mergeCell ref="P24:P25"/>
    <mergeCell ref="L27:L28"/>
    <mergeCell ref="M27:M28"/>
    <mergeCell ref="O24:O25"/>
    <mergeCell ref="L20:L23"/>
    <mergeCell ref="A43:A44"/>
    <mergeCell ref="B43:B44"/>
    <mergeCell ref="C43:C44"/>
    <mergeCell ref="L38:L40"/>
    <mergeCell ref="M30:M32"/>
    <mergeCell ref="N30:N32"/>
    <mergeCell ref="J33:J36"/>
    <mergeCell ref="G33:G36"/>
    <mergeCell ref="M38:M40"/>
    <mergeCell ref="N38:N40"/>
    <mergeCell ref="G38:G40"/>
    <mergeCell ref="H38:H40"/>
    <mergeCell ref="I38:I40"/>
    <mergeCell ref="K34:K36"/>
    <mergeCell ref="M33:M36"/>
    <mergeCell ref="E33:E36"/>
    <mergeCell ref="D35:D36"/>
    <mergeCell ref="A15:A41"/>
    <mergeCell ref="B15:B41"/>
    <mergeCell ref="C15:C41"/>
    <mergeCell ref="D15:D19"/>
    <mergeCell ref="J38:J40"/>
    <mergeCell ref="K38:K40"/>
    <mergeCell ref="J27:J28"/>
    <mergeCell ref="AK49:AK52"/>
    <mergeCell ref="P33:P36"/>
    <mergeCell ref="N33:N36"/>
    <mergeCell ref="J30:J32"/>
    <mergeCell ref="K30:K32"/>
    <mergeCell ref="F27:F28"/>
    <mergeCell ref="G27:G28"/>
    <mergeCell ref="H27:H28"/>
    <mergeCell ref="I27:I28"/>
    <mergeCell ref="F33:F36"/>
    <mergeCell ref="H33:H36"/>
    <mergeCell ref="AG30:AG32"/>
    <mergeCell ref="AH30:AH32"/>
    <mergeCell ref="P30:P32"/>
    <mergeCell ref="O30:O32"/>
    <mergeCell ref="AF30:AF32"/>
    <mergeCell ref="X33:X36"/>
    <mergeCell ref="X38:X40"/>
    <mergeCell ref="N27:N28"/>
    <mergeCell ref="O38:O40"/>
    <mergeCell ref="P38:P40"/>
    <mergeCell ref="K27:K28"/>
    <mergeCell ref="E27:E28"/>
    <mergeCell ref="F15:F18"/>
    <mergeCell ref="E15:E17"/>
    <mergeCell ref="I24:I25"/>
    <mergeCell ref="I33:I36"/>
    <mergeCell ref="G20:G23"/>
    <mergeCell ref="H20:H23"/>
    <mergeCell ref="D30:D32"/>
    <mergeCell ref="I20:I23"/>
    <mergeCell ref="H15:H17"/>
    <mergeCell ref="G24:G25"/>
    <mergeCell ref="H24:H25"/>
    <mergeCell ref="I15:I18"/>
    <mergeCell ref="E30:E32"/>
    <mergeCell ref="F30:F32"/>
    <mergeCell ref="G30:G32"/>
    <mergeCell ref="H30:H32"/>
    <mergeCell ref="I30:I32"/>
    <mergeCell ref="D20:D21"/>
    <mergeCell ref="E20:E23"/>
    <mergeCell ref="F20:F23"/>
    <mergeCell ref="E24:E25"/>
    <mergeCell ref="F24:F25"/>
    <mergeCell ref="Q12:T12"/>
    <mergeCell ref="G13:G14"/>
    <mergeCell ref="H13:I13"/>
    <mergeCell ref="J13:J14"/>
    <mergeCell ref="K13:L13"/>
    <mergeCell ref="H12:I12"/>
    <mergeCell ref="N20:N23"/>
    <mergeCell ref="G15:G18"/>
    <mergeCell ref="K20:K23"/>
    <mergeCell ref="J20:J23"/>
    <mergeCell ref="D24:D25"/>
    <mergeCell ref="J24:J25"/>
    <mergeCell ref="K24:K25"/>
    <mergeCell ref="L24:L25"/>
    <mergeCell ref="M24:M25"/>
    <mergeCell ref="N24:N25"/>
    <mergeCell ref="O15:O18"/>
    <mergeCell ref="P15:P18"/>
    <mergeCell ref="O20:O23"/>
    <mergeCell ref="A11:D11"/>
    <mergeCell ref="U12:AA12"/>
    <mergeCell ref="AD12:AE12"/>
    <mergeCell ref="AG12:AH12"/>
    <mergeCell ref="U13:AA13"/>
    <mergeCell ref="AB13:AB14"/>
    <mergeCell ref="AD13:AE13"/>
    <mergeCell ref="K12:L12"/>
    <mergeCell ref="B13:B14"/>
    <mergeCell ref="C13:C14"/>
    <mergeCell ref="A13:A14"/>
    <mergeCell ref="E11:AA11"/>
    <mergeCell ref="AB11:AF11"/>
    <mergeCell ref="AG11:AI11"/>
    <mergeCell ref="AF13:AF14"/>
    <mergeCell ref="AG13:AH13"/>
    <mergeCell ref="AI13:AI14"/>
    <mergeCell ref="M13:P13"/>
    <mergeCell ref="Q13:T13"/>
    <mergeCell ref="AC13:AC14"/>
    <mergeCell ref="D13:D14"/>
    <mergeCell ref="E13:E14"/>
    <mergeCell ref="F13:F14"/>
    <mergeCell ref="X15:X18"/>
    <mergeCell ref="AI1:AJ2"/>
    <mergeCell ref="AI3:AJ4"/>
    <mergeCell ref="AI5:AJ6"/>
    <mergeCell ref="AI7:AJ8"/>
    <mergeCell ref="A9:AJ9"/>
    <mergeCell ref="A10:AJ10"/>
    <mergeCell ref="A1:AH8"/>
    <mergeCell ref="L34:L36"/>
    <mergeCell ref="N15:N18"/>
    <mergeCell ref="AJ13:AJ14"/>
    <mergeCell ref="AJ30:AJ32"/>
    <mergeCell ref="AJ24:AJ25"/>
    <mergeCell ref="AJ35:AJ36"/>
    <mergeCell ref="M20:M23"/>
    <mergeCell ref="L30:L32"/>
    <mergeCell ref="O33:O36"/>
    <mergeCell ref="Y15:Y18"/>
    <mergeCell ref="P20:P23"/>
    <mergeCell ref="J15:J18"/>
    <mergeCell ref="K15:K18"/>
    <mergeCell ref="L15:L18"/>
    <mergeCell ref="M15:M18"/>
    <mergeCell ref="AJ20:AJ21"/>
  </mergeCells>
  <dataValidations count="3">
    <dataValidation allowBlank="1" showErrorMessage="1" sqref="AH14:AH15"/>
    <dataValidation allowBlank="1" showErrorMessage="1" prompt="La fecha de finalización de la tarea coincide con la fecha de entrega del producto._x000a_" sqref="AJ13:AJ14"/>
    <dataValidation allowBlank="1" showInputMessage="1" showErrorMessage="1" prompt="_x000a_" sqref="E13:E15"/>
  </dataValidations>
  <printOptions horizontalCentered="1" verticalCentered="1"/>
  <pageMargins left="0.78740157480314965" right="0" top="0" bottom="0" header="0" footer="0"/>
  <pageSetup paperSize="14" scale="60" orientation="landscape" horizontalDpi="4294967295" verticalDpi="4294967295"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N75"/>
  <sheetViews>
    <sheetView topLeftCell="E1" zoomScale="60" zoomScaleNormal="60" zoomScaleSheetLayoutView="30" workbookViewId="0">
      <pane ySplit="1" topLeftCell="A2" activePane="bottomLeft" state="frozen"/>
      <selection activeCell="M23" sqref="M23"/>
      <selection pane="bottomLeft" activeCell="AT18" sqref="AT18"/>
    </sheetView>
  </sheetViews>
  <sheetFormatPr baseColWidth="10" defaultRowHeight="16.5" x14ac:dyDescent="0.3"/>
  <cols>
    <col min="1" max="1" width="26.28515625" style="36" customWidth="1"/>
    <col min="2" max="2" width="25.140625" style="36" customWidth="1"/>
    <col min="3" max="3" width="15.140625" style="36" customWidth="1"/>
    <col min="4" max="4" width="19.42578125" style="36" customWidth="1"/>
    <col min="5" max="5" width="13.5703125" style="36" customWidth="1"/>
    <col min="6" max="6" width="29.140625" style="36" customWidth="1"/>
    <col min="7" max="7" width="29.140625" style="36" hidden="1" customWidth="1"/>
    <col min="8" max="8" width="9" style="36" customWidth="1"/>
    <col min="9" max="9" width="10.28515625" style="36" customWidth="1"/>
    <col min="10" max="10" width="29" style="36" customWidth="1"/>
    <col min="11" max="16" width="16.42578125" style="36" customWidth="1"/>
    <col min="17" max="17" width="16.42578125" style="36" hidden="1" customWidth="1"/>
    <col min="18" max="18" width="15.85546875" style="36" hidden="1" customWidth="1"/>
    <col min="19" max="22" width="16.42578125" style="36" hidden="1" customWidth="1"/>
    <col min="23" max="23" width="0.28515625" style="36" hidden="1" customWidth="1"/>
    <col min="24" max="24" width="28.7109375" style="36" hidden="1" customWidth="1"/>
    <col min="25" max="25" width="12.28515625" style="36" customWidth="1"/>
    <col min="26" max="26" width="29.42578125" style="36" customWidth="1"/>
    <col min="27" max="27" width="19.85546875" style="44" customWidth="1"/>
    <col min="28" max="28" width="17.42578125" style="44" customWidth="1"/>
    <col min="29" max="29" width="20.7109375" style="44" customWidth="1"/>
    <col min="30" max="30" width="15.5703125" style="44" hidden="1" customWidth="1"/>
    <col min="31" max="31" width="13" style="45" customWidth="1"/>
    <col min="32" max="32" width="14.85546875" style="45" customWidth="1"/>
    <col min="33" max="33" width="28.42578125" style="36" customWidth="1"/>
    <col min="34" max="34" width="21.28515625" style="579" hidden="1" customWidth="1"/>
    <col min="35" max="35" width="32.42578125" style="36" customWidth="1"/>
    <col min="36" max="36" width="45.28515625" style="287" hidden="1" customWidth="1"/>
    <col min="37" max="37" width="45" style="36" hidden="1" customWidth="1"/>
    <col min="38" max="39" width="28.140625" style="36" hidden="1" customWidth="1"/>
    <col min="40" max="40" width="48.28515625" style="36" hidden="1" customWidth="1"/>
    <col min="41" max="16384" width="11.42578125" style="36"/>
  </cols>
  <sheetData>
    <row r="1" spans="1:40" ht="24" customHeight="1" x14ac:dyDescent="0.25">
      <c r="A1" s="2028" t="s">
        <v>322</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1349" t="s">
        <v>1485</v>
      </c>
      <c r="AI1" s="1350"/>
      <c r="AJ1" s="1036"/>
      <c r="AK1" s="1036"/>
      <c r="AL1" s="1036"/>
      <c r="AM1" s="1036"/>
      <c r="AN1" s="1036"/>
    </row>
    <row r="2" spans="1:40" ht="21" customHeight="1" x14ac:dyDescent="0.25">
      <c r="A2" s="2028"/>
      <c r="B2" s="2028"/>
      <c r="C2" s="2028"/>
      <c r="D2" s="2028"/>
      <c r="E2" s="2028"/>
      <c r="F2" s="2028"/>
      <c r="G2" s="2028"/>
      <c r="H2" s="2028"/>
      <c r="I2" s="2028"/>
      <c r="J2" s="2028"/>
      <c r="K2" s="2028"/>
      <c r="L2" s="2028"/>
      <c r="M2" s="2028"/>
      <c r="N2" s="2028"/>
      <c r="O2" s="2028"/>
      <c r="P2" s="2028"/>
      <c r="Q2" s="2028"/>
      <c r="R2" s="2028"/>
      <c r="S2" s="2028"/>
      <c r="T2" s="2028"/>
      <c r="U2" s="2028"/>
      <c r="V2" s="2028"/>
      <c r="W2" s="2028"/>
      <c r="X2" s="2028"/>
      <c r="Y2" s="2028"/>
      <c r="Z2" s="2028"/>
      <c r="AA2" s="2028"/>
      <c r="AB2" s="2028"/>
      <c r="AC2" s="2028"/>
      <c r="AD2" s="2028"/>
      <c r="AE2" s="2028"/>
      <c r="AF2" s="2028"/>
      <c r="AG2" s="2028"/>
      <c r="AH2" s="1351"/>
      <c r="AI2" s="1352"/>
      <c r="AJ2" s="1036"/>
      <c r="AK2" s="1036"/>
      <c r="AL2" s="1036"/>
      <c r="AM2" s="1036"/>
      <c r="AN2" s="1036"/>
    </row>
    <row r="3" spans="1:40" ht="15" x14ac:dyDescent="0.25">
      <c r="A3" s="2028"/>
      <c r="B3" s="2028"/>
      <c r="C3" s="2028"/>
      <c r="D3" s="2028"/>
      <c r="E3" s="2028"/>
      <c r="F3" s="2028"/>
      <c r="G3" s="2028"/>
      <c r="H3" s="2028"/>
      <c r="I3" s="2028"/>
      <c r="J3" s="2028"/>
      <c r="K3" s="2028"/>
      <c r="L3" s="2028"/>
      <c r="M3" s="2028"/>
      <c r="N3" s="2028"/>
      <c r="O3" s="2028"/>
      <c r="P3" s="2028"/>
      <c r="Q3" s="2028"/>
      <c r="R3" s="2028"/>
      <c r="S3" s="2028"/>
      <c r="T3" s="2028"/>
      <c r="U3" s="2028"/>
      <c r="V3" s="2028"/>
      <c r="W3" s="2028"/>
      <c r="X3" s="2028"/>
      <c r="Y3" s="2028"/>
      <c r="Z3" s="2028"/>
      <c r="AA3" s="2028"/>
      <c r="AB3" s="2028"/>
      <c r="AC3" s="2028"/>
      <c r="AD3" s="2028"/>
      <c r="AE3" s="2028"/>
      <c r="AF3" s="2028"/>
      <c r="AG3" s="2028"/>
      <c r="AH3" s="1349" t="s">
        <v>324</v>
      </c>
      <c r="AI3" s="1350"/>
      <c r="AJ3" s="1036"/>
      <c r="AK3" s="1036"/>
      <c r="AL3" s="1036"/>
      <c r="AM3" s="1036"/>
      <c r="AN3" s="1036"/>
    </row>
    <row r="4" spans="1:40" ht="15" x14ac:dyDescent="0.25">
      <c r="A4" s="2028"/>
      <c r="B4" s="2028"/>
      <c r="C4" s="2028"/>
      <c r="D4" s="2028"/>
      <c r="E4" s="2028"/>
      <c r="F4" s="2028"/>
      <c r="G4" s="2028"/>
      <c r="H4" s="2028"/>
      <c r="I4" s="2028"/>
      <c r="J4" s="2028"/>
      <c r="K4" s="2028"/>
      <c r="L4" s="2028"/>
      <c r="M4" s="2028"/>
      <c r="N4" s="2028"/>
      <c r="O4" s="2028"/>
      <c r="P4" s="2028"/>
      <c r="Q4" s="2028"/>
      <c r="R4" s="2028"/>
      <c r="S4" s="2028"/>
      <c r="T4" s="2028"/>
      <c r="U4" s="2028"/>
      <c r="V4" s="2028"/>
      <c r="W4" s="2028"/>
      <c r="X4" s="2028"/>
      <c r="Y4" s="2028"/>
      <c r="Z4" s="2028"/>
      <c r="AA4" s="2028"/>
      <c r="AB4" s="2028"/>
      <c r="AC4" s="2028"/>
      <c r="AD4" s="2028"/>
      <c r="AE4" s="2028"/>
      <c r="AF4" s="2028"/>
      <c r="AG4" s="2028"/>
      <c r="AH4" s="1351"/>
      <c r="AI4" s="1352"/>
      <c r="AJ4" s="1036"/>
      <c r="AK4" s="1036"/>
      <c r="AL4" s="1036"/>
      <c r="AM4" s="1036"/>
      <c r="AN4" s="1036"/>
    </row>
    <row r="5" spans="1:40" ht="15" x14ac:dyDescent="0.25">
      <c r="A5" s="2028"/>
      <c r="B5" s="2028"/>
      <c r="C5" s="2028"/>
      <c r="D5" s="2028"/>
      <c r="E5" s="2028"/>
      <c r="F5" s="2028"/>
      <c r="G5" s="2028"/>
      <c r="H5" s="2028"/>
      <c r="I5" s="2028"/>
      <c r="J5" s="2028"/>
      <c r="K5" s="2028"/>
      <c r="L5" s="2028"/>
      <c r="M5" s="2028"/>
      <c r="N5" s="2028"/>
      <c r="O5" s="2028"/>
      <c r="P5" s="2028"/>
      <c r="Q5" s="2028"/>
      <c r="R5" s="2028"/>
      <c r="S5" s="2028"/>
      <c r="T5" s="2028"/>
      <c r="U5" s="2028"/>
      <c r="V5" s="2028"/>
      <c r="W5" s="2028"/>
      <c r="X5" s="2028"/>
      <c r="Y5" s="2028"/>
      <c r="Z5" s="2028"/>
      <c r="AA5" s="2028"/>
      <c r="AB5" s="2028"/>
      <c r="AC5" s="2028"/>
      <c r="AD5" s="2028"/>
      <c r="AE5" s="2028"/>
      <c r="AF5" s="2028"/>
      <c r="AG5" s="2028"/>
      <c r="AH5" s="1349" t="s">
        <v>325</v>
      </c>
      <c r="AI5" s="1350"/>
      <c r="AJ5" s="1036"/>
      <c r="AK5" s="1036"/>
      <c r="AL5" s="1036"/>
      <c r="AM5" s="1036"/>
      <c r="AN5" s="1036"/>
    </row>
    <row r="6" spans="1:40" ht="15" x14ac:dyDescent="0.25">
      <c r="A6" s="2028"/>
      <c r="B6" s="2028"/>
      <c r="C6" s="2028"/>
      <c r="D6" s="2028"/>
      <c r="E6" s="2028"/>
      <c r="F6" s="2028"/>
      <c r="G6" s="2028"/>
      <c r="H6" s="2028"/>
      <c r="I6" s="2028"/>
      <c r="J6" s="2028"/>
      <c r="K6" s="2028"/>
      <c r="L6" s="2028"/>
      <c r="M6" s="2028"/>
      <c r="N6" s="2028"/>
      <c r="O6" s="2028"/>
      <c r="P6" s="2028"/>
      <c r="Q6" s="2028"/>
      <c r="R6" s="2028"/>
      <c r="S6" s="2028"/>
      <c r="T6" s="2028"/>
      <c r="U6" s="2028"/>
      <c r="V6" s="2028"/>
      <c r="W6" s="2028"/>
      <c r="X6" s="2028"/>
      <c r="Y6" s="2028"/>
      <c r="Z6" s="2028"/>
      <c r="AA6" s="2028"/>
      <c r="AB6" s="2028"/>
      <c r="AC6" s="2028"/>
      <c r="AD6" s="2028"/>
      <c r="AE6" s="2028"/>
      <c r="AF6" s="2028"/>
      <c r="AG6" s="2028"/>
      <c r="AH6" s="1351"/>
      <c r="AI6" s="1352"/>
      <c r="AJ6" s="1036"/>
      <c r="AK6" s="1036"/>
      <c r="AL6" s="1036"/>
      <c r="AM6" s="1036"/>
      <c r="AN6" s="1036"/>
    </row>
    <row r="7" spans="1:40" ht="15" x14ac:dyDescent="0.25">
      <c r="A7" s="2028"/>
      <c r="B7" s="2028"/>
      <c r="C7" s="2028"/>
      <c r="D7" s="2028"/>
      <c r="E7" s="2028"/>
      <c r="F7" s="2028"/>
      <c r="G7" s="2028"/>
      <c r="H7" s="2028"/>
      <c r="I7" s="2028"/>
      <c r="J7" s="2028"/>
      <c r="K7" s="2028"/>
      <c r="L7" s="2028"/>
      <c r="M7" s="2028"/>
      <c r="N7" s="2028"/>
      <c r="O7" s="2028"/>
      <c r="P7" s="2028"/>
      <c r="Q7" s="2028"/>
      <c r="R7" s="2028"/>
      <c r="S7" s="2028"/>
      <c r="T7" s="2028"/>
      <c r="U7" s="2028"/>
      <c r="V7" s="2028"/>
      <c r="W7" s="2028"/>
      <c r="X7" s="2028"/>
      <c r="Y7" s="2028"/>
      <c r="Z7" s="2028"/>
      <c r="AA7" s="2028"/>
      <c r="AB7" s="2028"/>
      <c r="AC7" s="2028"/>
      <c r="AD7" s="2028"/>
      <c r="AE7" s="2028"/>
      <c r="AF7" s="2028"/>
      <c r="AG7" s="2028"/>
      <c r="AH7" s="1349" t="s">
        <v>326</v>
      </c>
      <c r="AI7" s="1350"/>
      <c r="AJ7" s="1036"/>
      <c r="AK7" s="1036"/>
      <c r="AL7" s="1036"/>
      <c r="AM7" s="1036"/>
      <c r="AN7" s="1036"/>
    </row>
    <row r="8" spans="1:40" ht="15" x14ac:dyDescent="0.25">
      <c r="A8" s="2028"/>
      <c r="B8" s="2028"/>
      <c r="C8" s="2028"/>
      <c r="D8" s="2028"/>
      <c r="E8" s="2028"/>
      <c r="F8" s="2028"/>
      <c r="G8" s="2028"/>
      <c r="H8" s="2028"/>
      <c r="I8" s="2028"/>
      <c r="J8" s="2028"/>
      <c r="K8" s="2028"/>
      <c r="L8" s="2028"/>
      <c r="M8" s="2028"/>
      <c r="N8" s="2028"/>
      <c r="O8" s="2028"/>
      <c r="P8" s="2028"/>
      <c r="Q8" s="2028"/>
      <c r="R8" s="2028"/>
      <c r="S8" s="2028"/>
      <c r="T8" s="2028"/>
      <c r="U8" s="2028"/>
      <c r="V8" s="2028"/>
      <c r="W8" s="2028"/>
      <c r="X8" s="2028"/>
      <c r="Y8" s="2028"/>
      <c r="Z8" s="2028"/>
      <c r="AA8" s="2028"/>
      <c r="AB8" s="2028"/>
      <c r="AC8" s="2028"/>
      <c r="AD8" s="2028"/>
      <c r="AE8" s="2028"/>
      <c r="AF8" s="2028"/>
      <c r="AG8" s="2028"/>
      <c r="AH8" s="1351"/>
      <c r="AI8" s="1352"/>
      <c r="AJ8" s="1036"/>
      <c r="AK8" s="1036"/>
      <c r="AL8" s="1036"/>
      <c r="AM8" s="1036"/>
      <c r="AN8" s="1036"/>
    </row>
    <row r="9" spans="1:40" ht="30" customHeight="1" x14ac:dyDescent="0.25">
      <c r="A9" s="1793" t="s">
        <v>354</v>
      </c>
      <c r="B9" s="1793"/>
      <c r="C9" s="1793"/>
      <c r="D9" s="1793"/>
      <c r="E9" s="1793"/>
      <c r="F9" s="1793"/>
      <c r="G9" s="1793"/>
      <c r="H9" s="1793"/>
      <c r="I9" s="1793"/>
      <c r="J9" s="1793"/>
      <c r="K9" s="1793"/>
      <c r="L9" s="1793"/>
      <c r="M9" s="1793"/>
      <c r="N9" s="1793"/>
      <c r="O9" s="1793"/>
      <c r="P9" s="1793"/>
      <c r="Q9" s="1793"/>
      <c r="R9" s="1793"/>
      <c r="S9" s="1793"/>
      <c r="T9" s="1793"/>
      <c r="U9" s="1793"/>
      <c r="V9" s="1793"/>
      <c r="W9" s="1793"/>
      <c r="X9" s="1793"/>
      <c r="Y9" s="1793"/>
      <c r="Z9" s="1793"/>
      <c r="AA9" s="1793"/>
      <c r="AB9" s="1793"/>
      <c r="AC9" s="1793"/>
      <c r="AD9" s="1793"/>
      <c r="AE9" s="1793"/>
      <c r="AF9" s="1793"/>
      <c r="AG9" s="1793"/>
      <c r="AH9" s="1793"/>
      <c r="AI9" s="1793"/>
      <c r="AJ9" s="1793"/>
      <c r="AK9" s="1793"/>
      <c r="AL9" s="1793"/>
      <c r="AM9" s="1793"/>
      <c r="AN9" s="1793"/>
    </row>
    <row r="10" spans="1:40" ht="15" x14ac:dyDescent="0.25">
      <c r="A10" s="2033" t="s">
        <v>355</v>
      </c>
      <c r="B10" s="2033"/>
      <c r="C10" s="2033"/>
      <c r="D10" s="2033"/>
      <c r="E10" s="2033"/>
      <c r="F10" s="2033"/>
      <c r="G10" s="2033"/>
      <c r="H10" s="2033"/>
      <c r="I10" s="2033"/>
      <c r="J10" s="2033"/>
      <c r="K10" s="2033"/>
      <c r="L10" s="2033"/>
      <c r="M10" s="2033"/>
      <c r="N10" s="2033"/>
      <c r="O10" s="2033"/>
      <c r="P10" s="2033"/>
      <c r="Q10" s="2033"/>
      <c r="R10" s="2033"/>
      <c r="S10" s="2033"/>
      <c r="T10" s="2033"/>
      <c r="U10" s="2033"/>
      <c r="V10" s="2033"/>
      <c r="W10" s="2033"/>
      <c r="X10" s="2033"/>
      <c r="Y10" s="2033"/>
      <c r="Z10" s="2033"/>
      <c r="AA10" s="2033"/>
      <c r="AB10" s="2033"/>
      <c r="AC10" s="2033"/>
      <c r="AD10" s="2033"/>
      <c r="AE10" s="2033"/>
      <c r="AF10" s="2033"/>
      <c r="AG10" s="2033"/>
      <c r="AH10" s="2033"/>
      <c r="AI10" s="2033"/>
      <c r="AJ10" s="2033"/>
      <c r="AK10" s="2033"/>
      <c r="AL10" s="2033"/>
      <c r="AM10" s="2033"/>
      <c r="AN10" s="2033"/>
    </row>
    <row r="11" spans="1:40" s="37" customFormat="1" ht="15.75" customHeight="1" x14ac:dyDescent="0.25">
      <c r="A11" s="1794" t="s">
        <v>4</v>
      </c>
      <c r="B11" s="1794"/>
      <c r="C11" s="1794"/>
      <c r="D11" s="1794"/>
      <c r="E11" s="1794" t="s">
        <v>356</v>
      </c>
      <c r="F11" s="1794"/>
      <c r="G11" s="1794"/>
      <c r="H11" s="1794"/>
      <c r="I11" s="1794"/>
      <c r="J11" s="1794"/>
      <c r="K11" s="1794"/>
      <c r="L11" s="1794"/>
      <c r="M11" s="1794"/>
      <c r="N11" s="1794"/>
      <c r="O11" s="1794"/>
      <c r="P11" s="1794"/>
      <c r="Q11" s="1794"/>
      <c r="R11" s="1794"/>
      <c r="S11" s="1794"/>
      <c r="T11" s="1794"/>
      <c r="U11" s="1794"/>
      <c r="V11" s="1794"/>
      <c r="W11" s="1794"/>
      <c r="X11" s="1794"/>
      <c r="Y11" s="1794"/>
      <c r="Z11" s="1794"/>
      <c r="AA11" s="1794"/>
      <c r="AB11" s="1794"/>
      <c r="AC11" s="1794"/>
      <c r="AD11" s="344"/>
      <c r="AE11" s="1794" t="s">
        <v>7</v>
      </c>
      <c r="AF11" s="1794"/>
      <c r="AG11" s="1794"/>
      <c r="AH11" s="1794"/>
      <c r="AI11" s="344" t="s">
        <v>8</v>
      </c>
      <c r="AJ11" s="344"/>
      <c r="AK11" s="344"/>
      <c r="AL11" s="344"/>
      <c r="AM11" s="344"/>
      <c r="AN11" s="344"/>
    </row>
    <row r="12" spans="1:40" ht="15" x14ac:dyDescent="0.25">
      <c r="A12" s="343" t="s">
        <v>9</v>
      </c>
      <c r="B12" s="343" t="s">
        <v>10</v>
      </c>
      <c r="C12" s="343" t="s">
        <v>11</v>
      </c>
      <c r="D12" s="343" t="s">
        <v>12</v>
      </c>
      <c r="E12" s="343" t="s">
        <v>13</v>
      </c>
      <c r="F12" s="343" t="s">
        <v>14</v>
      </c>
      <c r="G12" s="343"/>
      <c r="H12" s="1804" t="s">
        <v>15</v>
      </c>
      <c r="I12" s="1804"/>
      <c r="J12" s="343" t="s">
        <v>16</v>
      </c>
      <c r="K12" s="343" t="s">
        <v>357</v>
      </c>
      <c r="L12" s="343" t="s">
        <v>18</v>
      </c>
      <c r="M12" s="343"/>
      <c r="N12" s="343"/>
      <c r="O12" s="343"/>
      <c r="P12" s="343"/>
      <c r="Q12" s="343"/>
      <c r="R12" s="343"/>
      <c r="S12" s="343"/>
      <c r="T12" s="343"/>
      <c r="U12" s="343"/>
      <c r="V12" s="343"/>
      <c r="W12" s="343"/>
      <c r="X12" s="343"/>
      <c r="Y12" s="343" t="s">
        <v>19</v>
      </c>
      <c r="Z12" s="343" t="s">
        <v>358</v>
      </c>
      <c r="AA12" s="545" t="s">
        <v>21</v>
      </c>
      <c r="AB12" s="545" t="s">
        <v>22</v>
      </c>
      <c r="AC12" s="343" t="s">
        <v>359</v>
      </c>
      <c r="AD12" s="343"/>
      <c r="AE12" s="1794" t="s">
        <v>24</v>
      </c>
      <c r="AF12" s="1794"/>
      <c r="AG12" s="343" t="s">
        <v>360</v>
      </c>
      <c r="AH12" s="546"/>
      <c r="AI12" s="343" t="s">
        <v>361</v>
      </c>
      <c r="AJ12" s="343"/>
      <c r="AK12" s="343"/>
      <c r="AL12" s="343"/>
      <c r="AM12" s="343"/>
      <c r="AN12" s="343"/>
    </row>
    <row r="13" spans="1:40" ht="39.75" customHeight="1" x14ac:dyDescent="0.25">
      <c r="A13" s="2024" t="s">
        <v>29</v>
      </c>
      <c r="B13" s="2034" t="s">
        <v>30</v>
      </c>
      <c r="C13" s="2024" t="s">
        <v>31</v>
      </c>
      <c r="D13" s="2024" t="s">
        <v>32</v>
      </c>
      <c r="E13" s="2014" t="s">
        <v>327</v>
      </c>
      <c r="F13" s="2014" t="s">
        <v>328</v>
      </c>
      <c r="G13" s="2029" t="str">
        <f>[5]D_IVC!$G$13</f>
        <v>Políticas de Desarrollo Administrativo</v>
      </c>
      <c r="H13" s="2030" t="s">
        <v>35</v>
      </c>
      <c r="I13" s="2030"/>
      <c r="J13" s="2014" t="s">
        <v>36</v>
      </c>
      <c r="K13" s="2019" t="s">
        <v>329</v>
      </c>
      <c r="L13" s="2019"/>
      <c r="M13" s="2031" t="str">
        <f>[5]D_IVC!M13</f>
        <v>PROGRAMACION TRIMESTRAL ACTIVIDADES (indicar porcentaje para el periodo)</v>
      </c>
      <c r="N13" s="2031" t="e">
        <f>[5]D_IVC!N13</f>
        <v>#REF!</v>
      </c>
      <c r="O13" s="2031" t="e">
        <f>[5]D_IVC!O13</f>
        <v>#REF!</v>
      </c>
      <c r="P13" s="2031" t="e">
        <f>[5]D_IVC!P13</f>
        <v>#REF!</v>
      </c>
      <c r="Q13" s="2025" t="str">
        <f>[5]D_IVC!Q13</f>
        <v>SEGUIMIENTO TRIMESTRAL DE ACTIVIDADES
(reportar en porcentaje)</v>
      </c>
      <c r="R13" s="2025" t="e">
        <f>[5]D_IVC!R13</f>
        <v>#REF!</v>
      </c>
      <c r="S13" s="2025"/>
      <c r="T13" s="2025" t="e">
        <f>[5]D_IVC!S13</f>
        <v>#REF!</v>
      </c>
      <c r="U13" s="2025"/>
      <c r="V13" s="2025" t="e">
        <f>[5]D_IVC!T13</f>
        <v>#REF!</v>
      </c>
      <c r="W13" s="2025" t="e">
        <f>[5]D_IVC!U13</f>
        <v>#REF!</v>
      </c>
      <c r="X13" s="547"/>
      <c r="Y13" s="2014" t="s">
        <v>41</v>
      </c>
      <c r="Z13" s="2014" t="s">
        <v>332</v>
      </c>
      <c r="AA13" s="2019" t="s">
        <v>43</v>
      </c>
      <c r="AB13" s="2019"/>
      <c r="AC13" s="2014" t="s">
        <v>44</v>
      </c>
      <c r="AD13" s="2020" t="s">
        <v>1351</v>
      </c>
      <c r="AE13" s="2038" t="s">
        <v>45</v>
      </c>
      <c r="AF13" s="2038"/>
      <c r="AG13" s="2032" t="s">
        <v>46</v>
      </c>
      <c r="AH13" s="2032" t="s">
        <v>333</v>
      </c>
      <c r="AI13" s="2032" t="s">
        <v>334</v>
      </c>
      <c r="AJ13" s="2037" t="s">
        <v>1352</v>
      </c>
      <c r="AK13" s="2037"/>
      <c r="AL13" s="2037"/>
      <c r="AM13" s="2037"/>
      <c r="AN13" s="1384" t="s">
        <v>2691</v>
      </c>
    </row>
    <row r="14" spans="1:40" ht="107.25" customHeight="1" x14ac:dyDescent="0.25">
      <c r="A14" s="2024"/>
      <c r="B14" s="2035"/>
      <c r="C14" s="2024"/>
      <c r="D14" s="2024"/>
      <c r="E14" s="2014"/>
      <c r="F14" s="2014"/>
      <c r="G14" s="2029"/>
      <c r="H14" s="980" t="s">
        <v>48</v>
      </c>
      <c r="I14" s="980" t="s">
        <v>49</v>
      </c>
      <c r="J14" s="2014"/>
      <c r="K14" s="981" t="s">
        <v>50</v>
      </c>
      <c r="L14" s="981" t="s">
        <v>51</v>
      </c>
      <c r="M14" s="1035" t="str">
        <f>[5]D_IVC!M14</f>
        <v>1er Trimestre</v>
      </c>
      <c r="N14" s="1035" t="str">
        <f>[5]D_IVC!N14</f>
        <v>2° Trimestre</v>
      </c>
      <c r="O14" s="1035" t="str">
        <f>[5]D_IVC!O14</f>
        <v>3er Trimestre</v>
      </c>
      <c r="P14" s="1035" t="str">
        <f>[5]D_IVC!P14</f>
        <v>4° Trimestre</v>
      </c>
      <c r="Q14" s="547" t="str">
        <f>[5]D_IVC!Q14</f>
        <v>1er Trimestre</v>
      </c>
      <c r="R14" s="548" t="str">
        <f>[5]D_IVC!R14</f>
        <v>2° Trimestre</v>
      </c>
      <c r="S14" s="548" t="s">
        <v>1353</v>
      </c>
      <c r="T14" s="548" t="s">
        <v>2650</v>
      </c>
      <c r="U14" s="548" t="str">
        <f>[5]D_IVC!T14</f>
        <v>4° Trimestre</v>
      </c>
      <c r="V14" s="548" t="str">
        <f>[5]D_IVC!T14</f>
        <v>4° Trimestre</v>
      </c>
      <c r="W14" s="548" t="s">
        <v>1354</v>
      </c>
      <c r="X14" s="548" t="s">
        <v>1355</v>
      </c>
      <c r="Y14" s="2014"/>
      <c r="Z14" s="2014"/>
      <c r="AA14" s="979" t="s">
        <v>59</v>
      </c>
      <c r="AB14" s="979" t="s">
        <v>60</v>
      </c>
      <c r="AC14" s="2014"/>
      <c r="AD14" s="2020"/>
      <c r="AE14" s="982" t="s">
        <v>61</v>
      </c>
      <c r="AF14" s="982" t="s">
        <v>62</v>
      </c>
      <c r="AG14" s="2032"/>
      <c r="AH14" s="2032"/>
      <c r="AI14" s="2032"/>
      <c r="AJ14" s="549" t="s">
        <v>1356</v>
      </c>
      <c r="AK14" s="549" t="s">
        <v>1357</v>
      </c>
      <c r="AL14" s="549" t="s">
        <v>1358</v>
      </c>
      <c r="AM14" s="549" t="s">
        <v>1359</v>
      </c>
      <c r="AN14" s="1384"/>
    </row>
    <row r="15" spans="1:40" s="43" customFormat="1" ht="98.25" customHeight="1" x14ac:dyDescent="0.25">
      <c r="A15" s="2009" t="s">
        <v>367</v>
      </c>
      <c r="B15" s="2009" t="s">
        <v>368</v>
      </c>
      <c r="C15" s="2011">
        <v>2011011000533</v>
      </c>
      <c r="D15" s="2012">
        <v>900000000</v>
      </c>
      <c r="E15" s="2009" t="s">
        <v>65</v>
      </c>
      <c r="F15" s="2009" t="s">
        <v>369</v>
      </c>
      <c r="G15" s="2003" t="s">
        <v>370</v>
      </c>
      <c r="H15" s="2046"/>
      <c r="I15" s="2009" t="s">
        <v>119</v>
      </c>
      <c r="J15" s="2026" t="s">
        <v>371</v>
      </c>
      <c r="K15" s="2027">
        <v>41276</v>
      </c>
      <c r="L15" s="2027">
        <v>41639</v>
      </c>
      <c r="M15" s="2015">
        <v>0.05</v>
      </c>
      <c r="N15" s="2015">
        <v>0.13</v>
      </c>
      <c r="O15" s="2015">
        <v>0.4</v>
      </c>
      <c r="P15" s="2015">
        <v>0.42</v>
      </c>
      <c r="Q15" s="2015">
        <v>0.05</v>
      </c>
      <c r="R15" s="2015">
        <v>0.12</v>
      </c>
      <c r="S15" s="2015">
        <f>+R15/N15</f>
        <v>0.92307692307692302</v>
      </c>
      <c r="T15" s="2015">
        <f>+S15*N15</f>
        <v>0.12</v>
      </c>
      <c r="U15" s="574"/>
      <c r="V15" s="2015"/>
      <c r="W15" s="2015" t="s">
        <v>372</v>
      </c>
      <c r="X15" s="2015" t="s">
        <v>1360</v>
      </c>
      <c r="Y15" s="551" t="s">
        <v>69</v>
      </c>
      <c r="Z15" s="551" t="s">
        <v>373</v>
      </c>
      <c r="AA15" s="552">
        <v>41289</v>
      </c>
      <c r="AB15" s="552">
        <v>41639</v>
      </c>
      <c r="AC15" s="1004" t="s">
        <v>374</v>
      </c>
      <c r="AD15" s="2003" t="s">
        <v>1361</v>
      </c>
      <c r="AE15" s="1037" t="s">
        <v>67</v>
      </c>
      <c r="AF15" s="1037"/>
      <c r="AG15" s="550" t="s">
        <v>375</v>
      </c>
      <c r="AH15" s="976" t="s">
        <v>1362</v>
      </c>
      <c r="AI15" s="2036">
        <v>77733333</v>
      </c>
      <c r="AJ15" s="1966" t="s">
        <v>1363</v>
      </c>
      <c r="AK15" s="1966" t="s">
        <v>1364</v>
      </c>
      <c r="AL15" s="1966"/>
      <c r="AM15" s="1966"/>
      <c r="AN15" s="2039" t="s">
        <v>2692</v>
      </c>
    </row>
    <row r="16" spans="1:40" s="43" customFormat="1" ht="51" x14ac:dyDescent="0.25">
      <c r="A16" s="2009"/>
      <c r="B16" s="2009"/>
      <c r="C16" s="2011"/>
      <c r="D16" s="2012"/>
      <c r="E16" s="2009"/>
      <c r="F16" s="2009"/>
      <c r="G16" s="2003"/>
      <c r="H16" s="2046"/>
      <c r="I16" s="2009"/>
      <c r="J16" s="2026"/>
      <c r="K16" s="2027"/>
      <c r="L16" s="2027"/>
      <c r="M16" s="2015"/>
      <c r="N16" s="2015"/>
      <c r="O16" s="2015"/>
      <c r="P16" s="2015"/>
      <c r="Q16" s="2015"/>
      <c r="R16" s="2015"/>
      <c r="S16" s="2015"/>
      <c r="T16" s="2015"/>
      <c r="U16" s="574"/>
      <c r="V16" s="2015"/>
      <c r="W16" s="2015"/>
      <c r="X16" s="2015"/>
      <c r="Y16" s="551" t="s">
        <v>73</v>
      </c>
      <c r="Z16" s="551" t="s">
        <v>1365</v>
      </c>
      <c r="AA16" s="552">
        <v>41289</v>
      </c>
      <c r="AB16" s="552">
        <v>41639</v>
      </c>
      <c r="AC16" s="1004"/>
      <c r="AD16" s="2003"/>
      <c r="AE16" s="1037" t="s">
        <v>67</v>
      </c>
      <c r="AF16" s="1037"/>
      <c r="AG16" s="550" t="s">
        <v>1366</v>
      </c>
      <c r="AH16" s="976" t="s">
        <v>1367</v>
      </c>
      <c r="AI16" s="2036"/>
      <c r="AJ16" s="1966"/>
      <c r="AK16" s="1966"/>
      <c r="AL16" s="1966"/>
      <c r="AM16" s="1966"/>
      <c r="AN16" s="2039"/>
    </row>
    <row r="17" spans="1:40" s="43" customFormat="1" ht="111.75" customHeight="1" x14ac:dyDescent="0.25">
      <c r="A17" s="2009"/>
      <c r="B17" s="2009"/>
      <c r="C17" s="2011"/>
      <c r="D17" s="2012"/>
      <c r="E17" s="2009"/>
      <c r="F17" s="2009"/>
      <c r="G17" s="2003"/>
      <c r="H17" s="2046"/>
      <c r="I17" s="2009"/>
      <c r="J17" s="2026"/>
      <c r="K17" s="2027"/>
      <c r="L17" s="2027"/>
      <c r="M17" s="2015"/>
      <c r="N17" s="2015"/>
      <c r="O17" s="2015"/>
      <c r="P17" s="2015"/>
      <c r="Q17" s="2015"/>
      <c r="R17" s="2015"/>
      <c r="S17" s="2015"/>
      <c r="T17" s="2015"/>
      <c r="U17" s="574"/>
      <c r="V17" s="2015"/>
      <c r="W17" s="2015"/>
      <c r="X17" s="2015"/>
      <c r="Y17" s="551" t="s">
        <v>77</v>
      </c>
      <c r="Z17" s="551" t="s">
        <v>1368</v>
      </c>
      <c r="AA17" s="552">
        <v>41289</v>
      </c>
      <c r="AB17" s="552">
        <v>41639</v>
      </c>
      <c r="AC17" s="1004"/>
      <c r="AD17" s="1004"/>
      <c r="AE17" s="1037"/>
      <c r="AF17" s="1037" t="s">
        <v>67</v>
      </c>
      <c r="AG17" s="550" t="s">
        <v>1369</v>
      </c>
      <c r="AH17" s="550" t="s">
        <v>1370</v>
      </c>
      <c r="AI17" s="931">
        <v>0</v>
      </c>
      <c r="AJ17" s="1966"/>
      <c r="AK17" s="1966"/>
      <c r="AL17" s="1966"/>
      <c r="AM17" s="1966"/>
      <c r="AN17" s="1017" t="s">
        <v>2693</v>
      </c>
    </row>
    <row r="18" spans="1:40" s="43" customFormat="1" ht="123.75" customHeight="1" x14ac:dyDescent="0.25">
      <c r="A18" s="2009"/>
      <c r="B18" s="2009"/>
      <c r="C18" s="2011"/>
      <c r="D18" s="2012"/>
      <c r="E18" s="2009"/>
      <c r="F18" s="2009"/>
      <c r="G18" s="2003"/>
      <c r="H18" s="2046"/>
      <c r="I18" s="2009"/>
      <c r="J18" s="2026"/>
      <c r="K18" s="2027"/>
      <c r="L18" s="2027"/>
      <c r="M18" s="2015"/>
      <c r="N18" s="2015"/>
      <c r="O18" s="2015"/>
      <c r="P18" s="2015"/>
      <c r="Q18" s="2015"/>
      <c r="R18" s="2015"/>
      <c r="S18" s="2015"/>
      <c r="T18" s="2015"/>
      <c r="U18" s="574"/>
      <c r="V18" s="2015"/>
      <c r="W18" s="2015"/>
      <c r="X18" s="2015"/>
      <c r="Y18" s="551" t="s">
        <v>80</v>
      </c>
      <c r="Z18" s="551" t="s">
        <v>376</v>
      </c>
      <c r="AA18" s="552">
        <v>41277</v>
      </c>
      <c r="AB18" s="552">
        <v>41426</v>
      </c>
      <c r="AC18" s="976" t="s">
        <v>377</v>
      </c>
      <c r="AD18" s="976"/>
      <c r="AE18" s="1037"/>
      <c r="AF18" s="1037" t="s">
        <v>67</v>
      </c>
      <c r="AG18" s="550" t="s">
        <v>378</v>
      </c>
      <c r="AH18" s="976" t="s">
        <v>379</v>
      </c>
      <c r="AI18" s="983">
        <v>0</v>
      </c>
      <c r="AJ18" s="972" t="s">
        <v>1371</v>
      </c>
      <c r="AK18" s="972" t="s">
        <v>1372</v>
      </c>
      <c r="AL18" s="972"/>
      <c r="AM18" s="972"/>
      <c r="AN18" s="931" t="s">
        <v>2692</v>
      </c>
    </row>
    <row r="19" spans="1:40" s="43" customFormat="1" ht="53.25" customHeight="1" x14ac:dyDescent="0.25">
      <c r="A19" s="2009"/>
      <c r="B19" s="2009"/>
      <c r="C19" s="2011"/>
      <c r="D19" s="2012"/>
      <c r="E19" s="2009"/>
      <c r="F19" s="2009"/>
      <c r="G19" s="2003"/>
      <c r="H19" s="2046"/>
      <c r="I19" s="2009"/>
      <c r="J19" s="2026"/>
      <c r="K19" s="2027"/>
      <c r="L19" s="2027"/>
      <c r="M19" s="2015"/>
      <c r="N19" s="2015"/>
      <c r="O19" s="2015"/>
      <c r="P19" s="2015"/>
      <c r="Q19" s="2015"/>
      <c r="R19" s="2015"/>
      <c r="S19" s="2015"/>
      <c r="T19" s="2015"/>
      <c r="U19" s="574"/>
      <c r="V19" s="2015"/>
      <c r="W19" s="2015"/>
      <c r="X19" s="2015"/>
      <c r="Y19" s="551" t="s">
        <v>335</v>
      </c>
      <c r="Z19" s="551" t="s">
        <v>380</v>
      </c>
      <c r="AA19" s="552">
        <v>41277</v>
      </c>
      <c r="AB19" s="552">
        <v>41427</v>
      </c>
      <c r="AC19" s="976" t="s">
        <v>381</v>
      </c>
      <c r="AD19" s="976"/>
      <c r="AE19" s="1037"/>
      <c r="AF19" s="1037" t="s">
        <v>67</v>
      </c>
      <c r="AG19" s="550" t="s">
        <v>378</v>
      </c>
      <c r="AH19" s="976" t="s">
        <v>379</v>
      </c>
      <c r="AI19" s="983">
        <v>0</v>
      </c>
      <c r="AJ19" s="1966" t="s">
        <v>1373</v>
      </c>
      <c r="AK19" s="1966" t="s">
        <v>1374</v>
      </c>
      <c r="AL19" s="1966"/>
      <c r="AM19" s="1966"/>
      <c r="AN19" s="931" t="s">
        <v>2692</v>
      </c>
    </row>
    <row r="20" spans="1:40" s="43" customFormat="1" ht="42" customHeight="1" x14ac:dyDescent="0.25">
      <c r="A20" s="2009"/>
      <c r="B20" s="2009"/>
      <c r="C20" s="2011"/>
      <c r="D20" s="2012"/>
      <c r="E20" s="2009"/>
      <c r="F20" s="2009"/>
      <c r="G20" s="2003"/>
      <c r="H20" s="2046"/>
      <c r="I20" s="2009"/>
      <c r="J20" s="2026"/>
      <c r="K20" s="2027"/>
      <c r="L20" s="2027"/>
      <c r="M20" s="2015"/>
      <c r="N20" s="2015"/>
      <c r="O20" s="2015"/>
      <c r="P20" s="2015"/>
      <c r="Q20" s="2015"/>
      <c r="R20" s="2015"/>
      <c r="S20" s="2015"/>
      <c r="T20" s="2015"/>
      <c r="U20" s="574"/>
      <c r="V20" s="2015"/>
      <c r="W20" s="2015"/>
      <c r="X20" s="2015"/>
      <c r="Y20" s="551" t="s">
        <v>382</v>
      </c>
      <c r="Z20" s="558" t="s">
        <v>383</v>
      </c>
      <c r="AA20" s="552">
        <v>41275</v>
      </c>
      <c r="AB20" s="552">
        <v>41427</v>
      </c>
      <c r="AC20" s="976" t="s">
        <v>384</v>
      </c>
      <c r="AD20" s="976"/>
      <c r="AE20" s="1037" t="s">
        <v>67</v>
      </c>
      <c r="AF20" s="1037"/>
      <c r="AG20" s="550" t="s">
        <v>385</v>
      </c>
      <c r="AH20" s="976" t="s">
        <v>386</v>
      </c>
      <c r="AI20" s="983">
        <v>0</v>
      </c>
      <c r="AJ20" s="1966"/>
      <c r="AK20" s="1966"/>
      <c r="AL20" s="1966"/>
      <c r="AM20" s="1966"/>
      <c r="AN20" s="931" t="s">
        <v>2692</v>
      </c>
    </row>
    <row r="21" spans="1:40" s="43" customFormat="1" ht="38.25" x14ac:dyDescent="0.25">
      <c r="A21" s="2009"/>
      <c r="B21" s="2009"/>
      <c r="C21" s="2011"/>
      <c r="D21" s="2012"/>
      <c r="E21" s="2009"/>
      <c r="F21" s="2009"/>
      <c r="G21" s="2003"/>
      <c r="H21" s="2046"/>
      <c r="I21" s="2009"/>
      <c r="J21" s="2026"/>
      <c r="K21" s="2027"/>
      <c r="L21" s="2027"/>
      <c r="M21" s="2015"/>
      <c r="N21" s="2015"/>
      <c r="O21" s="2015"/>
      <c r="P21" s="2015"/>
      <c r="Q21" s="2015"/>
      <c r="R21" s="2015"/>
      <c r="S21" s="2015"/>
      <c r="T21" s="2015"/>
      <c r="U21" s="574"/>
      <c r="V21" s="2015"/>
      <c r="W21" s="2015"/>
      <c r="X21" s="2015"/>
      <c r="Y21" s="551" t="s">
        <v>387</v>
      </c>
      <c r="Z21" s="558" t="s">
        <v>388</v>
      </c>
      <c r="AA21" s="552">
        <v>41277</v>
      </c>
      <c r="AB21" s="552">
        <v>41639</v>
      </c>
      <c r="AC21" s="976" t="s">
        <v>1375</v>
      </c>
      <c r="AD21" s="976"/>
      <c r="AE21" s="1037" t="s">
        <v>67</v>
      </c>
      <c r="AF21" s="1037"/>
      <c r="AG21" s="550" t="s">
        <v>389</v>
      </c>
      <c r="AH21" s="976" t="s">
        <v>390</v>
      </c>
      <c r="AI21" s="983">
        <v>0</v>
      </c>
      <c r="AJ21" s="1966"/>
      <c r="AK21" s="1966"/>
      <c r="AL21" s="1966"/>
      <c r="AM21" s="1966"/>
      <c r="AN21" s="931" t="s">
        <v>2692</v>
      </c>
    </row>
    <row r="22" spans="1:40" s="43" customFormat="1" ht="69" customHeight="1" x14ac:dyDescent="0.25">
      <c r="A22" s="2009"/>
      <c r="B22" s="2009"/>
      <c r="C22" s="2011"/>
      <c r="D22" s="2012"/>
      <c r="E22" s="2009"/>
      <c r="F22" s="2009"/>
      <c r="G22" s="2003"/>
      <c r="H22" s="2046"/>
      <c r="I22" s="2009"/>
      <c r="J22" s="2026"/>
      <c r="K22" s="2027"/>
      <c r="L22" s="2027"/>
      <c r="M22" s="2015"/>
      <c r="N22" s="2015"/>
      <c r="O22" s="2015"/>
      <c r="P22" s="2015"/>
      <c r="Q22" s="2015"/>
      <c r="R22" s="2015"/>
      <c r="S22" s="2015"/>
      <c r="T22" s="2015"/>
      <c r="U22" s="574"/>
      <c r="V22" s="2015"/>
      <c r="W22" s="2015"/>
      <c r="X22" s="2015"/>
      <c r="Y22" s="551" t="s">
        <v>391</v>
      </c>
      <c r="Z22" s="551" t="s">
        <v>392</v>
      </c>
      <c r="AA22" s="552">
        <v>41277</v>
      </c>
      <c r="AB22" s="552">
        <v>41456</v>
      </c>
      <c r="AC22" s="976" t="s">
        <v>377</v>
      </c>
      <c r="AD22" s="976" t="s">
        <v>1376</v>
      </c>
      <c r="AE22" s="1037" t="s">
        <v>67</v>
      </c>
      <c r="AF22" s="1037"/>
      <c r="AG22" s="550" t="s">
        <v>393</v>
      </c>
      <c r="AH22" s="976" t="s">
        <v>394</v>
      </c>
      <c r="AI22" s="983">
        <v>0</v>
      </c>
      <c r="AJ22" s="972" t="s">
        <v>1377</v>
      </c>
      <c r="AK22" s="972" t="s">
        <v>1378</v>
      </c>
      <c r="AL22" s="972"/>
      <c r="AM22" s="972"/>
      <c r="AN22" s="931" t="s">
        <v>2692</v>
      </c>
    </row>
    <row r="23" spans="1:40" s="43" customFormat="1" ht="80.25" customHeight="1" x14ac:dyDescent="0.25">
      <c r="A23" s="2009"/>
      <c r="B23" s="2009"/>
      <c r="C23" s="2011"/>
      <c r="D23" s="2012"/>
      <c r="E23" s="2009"/>
      <c r="F23" s="2009"/>
      <c r="G23" s="2003"/>
      <c r="H23" s="2046"/>
      <c r="I23" s="2009"/>
      <c r="J23" s="2026"/>
      <c r="K23" s="2027"/>
      <c r="L23" s="2027"/>
      <c r="M23" s="2015"/>
      <c r="N23" s="2015"/>
      <c r="O23" s="2015"/>
      <c r="P23" s="2015"/>
      <c r="Q23" s="2015"/>
      <c r="R23" s="2015"/>
      <c r="S23" s="2015"/>
      <c r="T23" s="2015"/>
      <c r="U23" s="574"/>
      <c r="V23" s="2015"/>
      <c r="W23" s="2015"/>
      <c r="X23" s="2015"/>
      <c r="Y23" s="551" t="s">
        <v>395</v>
      </c>
      <c r="Z23" s="558" t="s">
        <v>396</v>
      </c>
      <c r="AA23" s="552">
        <v>41277</v>
      </c>
      <c r="AB23" s="552">
        <v>41639</v>
      </c>
      <c r="AC23" s="976" t="s">
        <v>397</v>
      </c>
      <c r="AD23" s="976"/>
      <c r="AE23" s="1037" t="s">
        <v>67</v>
      </c>
      <c r="AF23" s="1037"/>
      <c r="AG23" s="550" t="s">
        <v>398</v>
      </c>
      <c r="AH23" s="976" t="s">
        <v>399</v>
      </c>
      <c r="AI23" s="983">
        <v>0</v>
      </c>
      <c r="AJ23" s="972" t="s">
        <v>1379</v>
      </c>
      <c r="AK23" s="553" t="s">
        <v>1380</v>
      </c>
      <c r="AL23" s="972"/>
      <c r="AM23" s="972"/>
      <c r="AN23" s="931" t="s">
        <v>2692</v>
      </c>
    </row>
    <row r="24" spans="1:40" s="43" customFormat="1" ht="124.5" customHeight="1" x14ac:dyDescent="0.25">
      <c r="A24" s="2009"/>
      <c r="B24" s="2009"/>
      <c r="C24" s="2011"/>
      <c r="D24" s="2012"/>
      <c r="E24" s="2009"/>
      <c r="F24" s="2009"/>
      <c r="G24" s="2003"/>
      <c r="H24" s="2046"/>
      <c r="I24" s="2009"/>
      <c r="J24" s="2026"/>
      <c r="K24" s="2027"/>
      <c r="L24" s="2027"/>
      <c r="M24" s="2015"/>
      <c r="N24" s="2015"/>
      <c r="O24" s="2015"/>
      <c r="P24" s="2015"/>
      <c r="Q24" s="2015"/>
      <c r="R24" s="2015"/>
      <c r="S24" s="2015"/>
      <c r="T24" s="2015"/>
      <c r="U24" s="574"/>
      <c r="V24" s="2015"/>
      <c r="W24" s="2015"/>
      <c r="X24" s="2015"/>
      <c r="Y24" s="554" t="s">
        <v>400</v>
      </c>
      <c r="Z24" s="558" t="s">
        <v>401</v>
      </c>
      <c r="AA24" s="552">
        <v>41277</v>
      </c>
      <c r="AB24" s="552">
        <v>41639</v>
      </c>
      <c r="AC24" s="976" t="s">
        <v>397</v>
      </c>
      <c r="AD24" s="976"/>
      <c r="AE24" s="1037"/>
      <c r="AF24" s="1037" t="s">
        <v>67</v>
      </c>
      <c r="AG24" s="550" t="s">
        <v>402</v>
      </c>
      <c r="AH24" s="976" t="s">
        <v>403</v>
      </c>
      <c r="AI24" s="983">
        <v>0</v>
      </c>
      <c r="AJ24" s="972" t="s">
        <v>1381</v>
      </c>
      <c r="AK24" s="972" t="s">
        <v>1382</v>
      </c>
      <c r="AL24" s="972"/>
      <c r="AM24" s="972"/>
      <c r="AN24" s="931" t="s">
        <v>2692</v>
      </c>
    </row>
    <row r="25" spans="1:40" s="43" customFormat="1" ht="38.25" x14ac:dyDescent="0.25">
      <c r="A25" s="2009"/>
      <c r="B25" s="2009"/>
      <c r="C25" s="2011"/>
      <c r="D25" s="2012"/>
      <c r="E25" s="2009"/>
      <c r="F25" s="2009"/>
      <c r="G25" s="2003"/>
      <c r="H25" s="2046"/>
      <c r="I25" s="2009"/>
      <c r="J25" s="2026"/>
      <c r="K25" s="2027"/>
      <c r="L25" s="2027"/>
      <c r="M25" s="2015"/>
      <c r="N25" s="2015"/>
      <c r="O25" s="2015"/>
      <c r="P25" s="2015"/>
      <c r="Q25" s="2015"/>
      <c r="R25" s="2015"/>
      <c r="S25" s="2015"/>
      <c r="T25" s="2015"/>
      <c r="U25" s="574"/>
      <c r="V25" s="2015"/>
      <c r="W25" s="2015"/>
      <c r="X25" s="2015"/>
      <c r="Y25" s="554" t="s">
        <v>404</v>
      </c>
      <c r="Z25" s="551" t="s">
        <v>405</v>
      </c>
      <c r="AA25" s="555">
        <v>41395</v>
      </c>
      <c r="AB25" s="552">
        <v>41639</v>
      </c>
      <c r="AC25" s="976" t="s">
        <v>406</v>
      </c>
      <c r="AD25" s="976"/>
      <c r="AE25" s="556" t="s">
        <v>67</v>
      </c>
      <c r="AF25" s="1037"/>
      <c r="AG25" s="550" t="s">
        <v>407</v>
      </c>
      <c r="AH25" s="976" t="s">
        <v>390</v>
      </c>
      <c r="AI25" s="983">
        <v>0</v>
      </c>
      <c r="AJ25" s="983"/>
      <c r="AK25" s="972" t="s">
        <v>1383</v>
      </c>
      <c r="AL25" s="983"/>
      <c r="AM25" s="983"/>
      <c r="AN25" s="931" t="s">
        <v>2692</v>
      </c>
    </row>
    <row r="26" spans="1:40" s="43" customFormat="1" ht="95.25" customHeight="1" x14ac:dyDescent="0.25">
      <c r="A26" s="2009"/>
      <c r="B26" s="2009"/>
      <c r="C26" s="2011"/>
      <c r="D26" s="2012"/>
      <c r="E26" s="2009"/>
      <c r="F26" s="2009"/>
      <c r="G26" s="2003"/>
      <c r="H26" s="2046"/>
      <c r="I26" s="2009"/>
      <c r="J26" s="2026"/>
      <c r="K26" s="2027"/>
      <c r="L26" s="2027"/>
      <c r="M26" s="2015"/>
      <c r="N26" s="2015"/>
      <c r="O26" s="2015"/>
      <c r="P26" s="2015"/>
      <c r="Q26" s="2015"/>
      <c r="R26" s="2015"/>
      <c r="S26" s="2015"/>
      <c r="T26" s="2015"/>
      <c r="U26" s="574"/>
      <c r="V26" s="2015"/>
      <c r="W26" s="2015"/>
      <c r="X26" s="2015"/>
      <c r="Y26" s="554" t="s">
        <v>1384</v>
      </c>
      <c r="Z26" s="551" t="s">
        <v>1385</v>
      </c>
      <c r="AA26" s="555">
        <v>41395</v>
      </c>
      <c r="AB26" s="552">
        <v>41639</v>
      </c>
      <c r="AC26" s="976" t="s">
        <v>406</v>
      </c>
      <c r="AD26" s="976"/>
      <c r="AE26" s="556" t="s">
        <v>67</v>
      </c>
      <c r="AF26" s="1037"/>
      <c r="AG26" s="550" t="s">
        <v>1386</v>
      </c>
      <c r="AH26" s="976" t="s">
        <v>1387</v>
      </c>
      <c r="AI26" s="931">
        <f>60000000+32884125+1240000-13500000-3666666</f>
        <v>76957459</v>
      </c>
      <c r="AJ26" s="557"/>
      <c r="AK26" s="972" t="s">
        <v>1388</v>
      </c>
      <c r="AL26" s="557"/>
      <c r="AM26" s="557"/>
      <c r="AN26" s="1017" t="s">
        <v>2694</v>
      </c>
    </row>
    <row r="27" spans="1:40" s="43" customFormat="1" ht="95.25" customHeight="1" x14ac:dyDescent="0.25">
      <c r="A27" s="2009"/>
      <c r="B27" s="2009"/>
      <c r="C27" s="2011"/>
      <c r="D27" s="2012"/>
      <c r="E27" s="2010"/>
      <c r="F27" s="2010"/>
      <c r="G27" s="976"/>
      <c r="H27" s="2010"/>
      <c r="I27" s="2010"/>
      <c r="J27" s="2026"/>
      <c r="K27" s="2027"/>
      <c r="L27" s="2027"/>
      <c r="M27" s="2015"/>
      <c r="N27" s="2015"/>
      <c r="O27" s="2015"/>
      <c r="P27" s="2015"/>
      <c r="Q27" s="574"/>
      <c r="R27" s="574"/>
      <c r="S27" s="574"/>
      <c r="T27" s="574"/>
      <c r="U27" s="574"/>
      <c r="V27" s="574"/>
      <c r="W27" s="574"/>
      <c r="X27" s="574"/>
      <c r="Y27" s="1018" t="s">
        <v>2657</v>
      </c>
      <c r="Z27" s="1019" t="s">
        <v>2658</v>
      </c>
      <c r="AA27" s="555"/>
      <c r="AB27" s="552"/>
      <c r="AC27" s="976"/>
      <c r="AD27" s="976"/>
      <c r="AE27" s="556"/>
      <c r="AF27" s="1037"/>
      <c r="AG27" s="550" t="s">
        <v>2659</v>
      </c>
      <c r="AH27" s="976" t="s">
        <v>2660</v>
      </c>
      <c r="AI27" s="931">
        <v>19082042</v>
      </c>
      <c r="AJ27" s="557"/>
      <c r="AK27" s="972"/>
      <c r="AL27" s="557"/>
      <c r="AM27" s="557"/>
      <c r="AN27" s="931" t="s">
        <v>2692</v>
      </c>
    </row>
    <row r="28" spans="1:40" s="43" customFormat="1" ht="226.5" customHeight="1" x14ac:dyDescent="0.25">
      <c r="A28" s="2009"/>
      <c r="B28" s="2009"/>
      <c r="C28" s="2011"/>
      <c r="D28" s="2012"/>
      <c r="E28" s="2010"/>
      <c r="F28" s="2010"/>
      <c r="G28" s="976"/>
      <c r="H28" s="2010"/>
      <c r="I28" s="2010"/>
      <c r="J28" s="2010"/>
      <c r="K28" s="2010"/>
      <c r="L28" s="2010"/>
      <c r="M28" s="2013"/>
      <c r="N28" s="2013"/>
      <c r="O28" s="2015"/>
      <c r="P28" s="2015"/>
      <c r="Q28" s="574"/>
      <c r="R28" s="574"/>
      <c r="S28" s="574"/>
      <c r="T28" s="574"/>
      <c r="U28" s="574"/>
      <c r="V28" s="574"/>
      <c r="W28" s="574"/>
      <c r="X28" s="574"/>
      <c r="Y28" s="1018" t="s">
        <v>2661</v>
      </c>
      <c r="Z28" s="1019" t="s">
        <v>2662</v>
      </c>
      <c r="AA28" s="200"/>
      <c r="AB28" s="200"/>
      <c r="AC28" s="200"/>
      <c r="AD28" s="200"/>
      <c r="AE28" s="200"/>
      <c r="AF28" s="200"/>
      <c r="AG28" s="550" t="s">
        <v>2663</v>
      </c>
      <c r="AH28" s="976" t="s">
        <v>2664</v>
      </c>
      <c r="AI28" s="931">
        <v>13500000</v>
      </c>
      <c r="AJ28" s="557"/>
      <c r="AK28" s="972"/>
      <c r="AL28" s="557"/>
      <c r="AM28" s="557"/>
      <c r="AN28" s="1017" t="s">
        <v>2695</v>
      </c>
    </row>
    <row r="29" spans="1:40" s="43" customFormat="1" ht="89.25" customHeight="1" x14ac:dyDescent="0.25">
      <c r="A29" s="2009"/>
      <c r="B29" s="2009"/>
      <c r="C29" s="2011"/>
      <c r="D29" s="2012"/>
      <c r="E29" s="2017" t="s">
        <v>149</v>
      </c>
      <c r="F29" s="2003" t="s">
        <v>408</v>
      </c>
      <c r="G29" s="2003" t="s">
        <v>370</v>
      </c>
      <c r="H29" s="2010"/>
      <c r="I29" s="2017" t="s">
        <v>67</v>
      </c>
      <c r="J29" s="2023" t="s">
        <v>409</v>
      </c>
      <c r="K29" s="2021">
        <v>41276</v>
      </c>
      <c r="L29" s="2021">
        <v>41639</v>
      </c>
      <c r="M29" s="2015">
        <v>0.25</v>
      </c>
      <c r="N29" s="2015">
        <v>0.25</v>
      </c>
      <c r="O29" s="2015">
        <v>0.25</v>
      </c>
      <c r="P29" s="2015">
        <v>0.25</v>
      </c>
      <c r="Q29" s="2015">
        <v>0.25</v>
      </c>
      <c r="R29" s="2015">
        <v>0.25</v>
      </c>
      <c r="S29" s="2015">
        <f>+R29/N29</f>
        <v>1</v>
      </c>
      <c r="T29" s="2015">
        <f>+S29*N29</f>
        <v>0.25</v>
      </c>
      <c r="U29" s="574"/>
      <c r="V29" s="2015"/>
      <c r="W29" s="2015" t="s">
        <v>410</v>
      </c>
      <c r="X29" s="2015" t="s">
        <v>410</v>
      </c>
      <c r="Y29" s="554" t="s">
        <v>152</v>
      </c>
      <c r="Z29" s="551" t="s">
        <v>1389</v>
      </c>
      <c r="AA29" s="555">
        <v>41289</v>
      </c>
      <c r="AB29" s="552">
        <v>41639</v>
      </c>
      <c r="AC29" s="976" t="s">
        <v>411</v>
      </c>
      <c r="AD29" s="976"/>
      <c r="AE29" s="556"/>
      <c r="AF29" s="1037" t="s">
        <v>67</v>
      </c>
      <c r="AG29" s="550" t="s">
        <v>412</v>
      </c>
      <c r="AH29" s="976" t="s">
        <v>413</v>
      </c>
      <c r="AI29" s="983">
        <v>50000000</v>
      </c>
      <c r="AJ29" s="2036" t="s">
        <v>1390</v>
      </c>
      <c r="AK29" s="1966" t="s">
        <v>1391</v>
      </c>
      <c r="AL29" s="2036"/>
      <c r="AM29" s="2036"/>
      <c r="AN29" s="931" t="s">
        <v>2692</v>
      </c>
    </row>
    <row r="30" spans="1:40" s="43" customFormat="1" ht="87" customHeight="1" x14ac:dyDescent="0.25">
      <c r="A30" s="2009"/>
      <c r="B30" s="2009"/>
      <c r="C30" s="2011"/>
      <c r="D30" s="2012"/>
      <c r="E30" s="2017"/>
      <c r="F30" s="2003"/>
      <c r="G30" s="2003"/>
      <c r="H30" s="2010"/>
      <c r="I30" s="2017"/>
      <c r="J30" s="2023"/>
      <c r="K30" s="2021"/>
      <c r="L30" s="2021"/>
      <c r="M30" s="2015"/>
      <c r="N30" s="2015"/>
      <c r="O30" s="2015"/>
      <c r="P30" s="2015"/>
      <c r="Q30" s="2015"/>
      <c r="R30" s="2015"/>
      <c r="S30" s="2015"/>
      <c r="T30" s="2015"/>
      <c r="U30" s="574"/>
      <c r="V30" s="2015"/>
      <c r="W30" s="2015"/>
      <c r="X30" s="2015"/>
      <c r="Y30" s="554" t="s">
        <v>156</v>
      </c>
      <c r="Z30" s="551" t="s">
        <v>1392</v>
      </c>
      <c r="AA30" s="555">
        <v>41289</v>
      </c>
      <c r="AB30" s="552">
        <v>41639</v>
      </c>
      <c r="AC30" s="976" t="s">
        <v>414</v>
      </c>
      <c r="AD30" s="976"/>
      <c r="AE30" s="556" t="s">
        <v>67</v>
      </c>
      <c r="AF30" s="1037"/>
      <c r="AG30" s="550" t="s">
        <v>415</v>
      </c>
      <c r="AH30" s="976" t="s">
        <v>413</v>
      </c>
      <c r="AI30" s="983">
        <v>50000000</v>
      </c>
      <c r="AJ30" s="2036"/>
      <c r="AK30" s="1966"/>
      <c r="AL30" s="2036"/>
      <c r="AM30" s="2036"/>
      <c r="AN30" s="931" t="s">
        <v>2692</v>
      </c>
    </row>
    <row r="31" spans="1:40" s="43" customFormat="1" ht="135.75" customHeight="1" x14ac:dyDescent="0.25">
      <c r="A31" s="2009"/>
      <c r="B31" s="2009"/>
      <c r="C31" s="2011"/>
      <c r="D31" s="2012"/>
      <c r="E31" s="2003" t="s">
        <v>221</v>
      </c>
      <c r="F31" s="2009" t="s">
        <v>416</v>
      </c>
      <c r="G31" s="2003" t="s">
        <v>370</v>
      </c>
      <c r="H31" s="2009"/>
      <c r="I31" s="2017" t="s">
        <v>119</v>
      </c>
      <c r="J31" s="2003" t="s">
        <v>417</v>
      </c>
      <c r="K31" s="2021">
        <v>41276</v>
      </c>
      <c r="L31" s="2021">
        <v>41639</v>
      </c>
      <c r="M31" s="2015">
        <v>0.08</v>
      </c>
      <c r="N31" s="2015">
        <v>0.26</v>
      </c>
      <c r="O31" s="2015">
        <v>0.36</v>
      </c>
      <c r="P31" s="2015">
        <v>0.3</v>
      </c>
      <c r="Q31" s="2015">
        <v>0.08</v>
      </c>
      <c r="R31" s="2015">
        <v>0.25</v>
      </c>
      <c r="S31" s="2015">
        <f>+R31/N31</f>
        <v>0.96153846153846145</v>
      </c>
      <c r="T31" s="2015">
        <f>+S31*N31</f>
        <v>0.25</v>
      </c>
      <c r="U31" s="574"/>
      <c r="V31" s="2015"/>
      <c r="W31" s="2015" t="s">
        <v>418</v>
      </c>
      <c r="X31" s="2015" t="s">
        <v>1393</v>
      </c>
      <c r="Y31" s="2017" t="s">
        <v>223</v>
      </c>
      <c r="Z31" s="2040" t="s">
        <v>1394</v>
      </c>
      <c r="AA31" s="2021">
        <v>41289</v>
      </c>
      <c r="AB31" s="2021">
        <v>41639</v>
      </c>
      <c r="AC31" s="2003" t="s">
        <v>419</v>
      </c>
      <c r="AD31" s="976"/>
      <c r="AE31" s="556"/>
      <c r="AF31" s="1037" t="s">
        <v>67</v>
      </c>
      <c r="AG31" s="550" t="s">
        <v>420</v>
      </c>
      <c r="AH31" s="976" t="s">
        <v>421</v>
      </c>
      <c r="AI31" s="2039">
        <f>80000000+30000000+5333334+3666666</f>
        <v>119000000</v>
      </c>
      <c r="AJ31" s="1966" t="s">
        <v>1395</v>
      </c>
      <c r="AK31" s="972" t="s">
        <v>1396</v>
      </c>
      <c r="AL31" s="1966"/>
      <c r="AM31" s="1966"/>
      <c r="AN31" s="2047" t="s">
        <v>2696</v>
      </c>
    </row>
    <row r="32" spans="1:40" s="43" customFormat="1" ht="87" customHeight="1" x14ac:dyDescent="0.25">
      <c r="A32" s="2009"/>
      <c r="B32" s="2009"/>
      <c r="C32" s="2011"/>
      <c r="D32" s="2012"/>
      <c r="E32" s="2003"/>
      <c r="F32" s="2009"/>
      <c r="G32" s="2003"/>
      <c r="H32" s="2009"/>
      <c r="I32" s="2017"/>
      <c r="J32" s="2003"/>
      <c r="K32" s="2017"/>
      <c r="L32" s="2017"/>
      <c r="M32" s="2015"/>
      <c r="N32" s="2015"/>
      <c r="O32" s="2015"/>
      <c r="P32" s="2015"/>
      <c r="Q32" s="2015"/>
      <c r="R32" s="2015"/>
      <c r="S32" s="2015"/>
      <c r="T32" s="2015"/>
      <c r="U32" s="574"/>
      <c r="V32" s="2015"/>
      <c r="W32" s="2015"/>
      <c r="X32" s="2015"/>
      <c r="Y32" s="2017"/>
      <c r="Z32" s="2040"/>
      <c r="AA32" s="2021"/>
      <c r="AB32" s="2021"/>
      <c r="AC32" s="2003"/>
      <c r="AD32" s="976" t="s">
        <v>1397</v>
      </c>
      <c r="AE32" s="556"/>
      <c r="AF32" s="556" t="s">
        <v>67</v>
      </c>
      <c r="AG32" s="550" t="s">
        <v>422</v>
      </c>
      <c r="AH32" s="976" t="s">
        <v>423</v>
      </c>
      <c r="AI32" s="2039"/>
      <c r="AJ32" s="1966"/>
      <c r="AK32" s="972" t="s">
        <v>1398</v>
      </c>
      <c r="AL32" s="1966"/>
      <c r="AM32" s="1966"/>
      <c r="AN32" s="2047"/>
    </row>
    <row r="33" spans="1:40" s="43" customFormat="1" ht="51" x14ac:dyDescent="0.25">
      <c r="A33" s="2009"/>
      <c r="B33" s="2009"/>
      <c r="C33" s="2011"/>
      <c r="D33" s="2012"/>
      <c r="E33" s="2003"/>
      <c r="F33" s="2009"/>
      <c r="G33" s="2003"/>
      <c r="H33" s="2009"/>
      <c r="I33" s="2017"/>
      <c r="J33" s="2003"/>
      <c r="K33" s="2017"/>
      <c r="L33" s="2017"/>
      <c r="M33" s="2015"/>
      <c r="N33" s="2015"/>
      <c r="O33" s="2015"/>
      <c r="P33" s="2015"/>
      <c r="Q33" s="2015"/>
      <c r="R33" s="2015"/>
      <c r="S33" s="2015"/>
      <c r="T33" s="2015"/>
      <c r="U33" s="574"/>
      <c r="V33" s="2015"/>
      <c r="W33" s="2015"/>
      <c r="X33" s="2015"/>
      <c r="Y33" s="2017"/>
      <c r="Z33" s="2040"/>
      <c r="AA33" s="2021"/>
      <c r="AB33" s="2021"/>
      <c r="AC33" s="2003"/>
      <c r="AD33" s="976"/>
      <c r="AE33" s="556" t="s">
        <v>67</v>
      </c>
      <c r="AF33" s="556"/>
      <c r="AG33" s="550" t="s">
        <v>1399</v>
      </c>
      <c r="AH33" s="976" t="s">
        <v>424</v>
      </c>
      <c r="AI33" s="2039"/>
      <c r="AJ33" s="1966"/>
      <c r="AK33" s="972" t="s">
        <v>1400</v>
      </c>
      <c r="AL33" s="1966"/>
      <c r="AM33" s="1966"/>
      <c r="AN33" s="2047"/>
    </row>
    <row r="34" spans="1:40" s="43" customFormat="1" ht="99" customHeight="1" x14ac:dyDescent="0.25">
      <c r="A34" s="2009"/>
      <c r="B34" s="2009"/>
      <c r="C34" s="2011"/>
      <c r="D34" s="2012"/>
      <c r="E34" s="2003"/>
      <c r="F34" s="2009"/>
      <c r="G34" s="2003"/>
      <c r="H34" s="2009"/>
      <c r="I34" s="2017"/>
      <c r="J34" s="2003"/>
      <c r="K34" s="2017"/>
      <c r="L34" s="2017"/>
      <c r="M34" s="2015"/>
      <c r="N34" s="2015"/>
      <c r="O34" s="2015"/>
      <c r="P34" s="2015"/>
      <c r="Q34" s="2015"/>
      <c r="R34" s="2015"/>
      <c r="S34" s="2015"/>
      <c r="T34" s="2015"/>
      <c r="U34" s="574"/>
      <c r="V34" s="2015"/>
      <c r="W34" s="2015"/>
      <c r="X34" s="2015"/>
      <c r="Y34" s="2017"/>
      <c r="Z34" s="2040"/>
      <c r="AA34" s="2021"/>
      <c r="AB34" s="2021"/>
      <c r="AC34" s="976" t="s">
        <v>419</v>
      </c>
      <c r="AD34" s="976" t="s">
        <v>1401</v>
      </c>
      <c r="AE34" s="556" t="s">
        <v>67</v>
      </c>
      <c r="AF34" s="556"/>
      <c r="AG34" s="550" t="s">
        <v>425</v>
      </c>
      <c r="AH34" s="976" t="s">
        <v>426</v>
      </c>
      <c r="AI34" s="983">
        <v>57640000</v>
      </c>
      <c r="AJ34" s="972" t="s">
        <v>1402</v>
      </c>
      <c r="AK34" s="972" t="s">
        <v>1403</v>
      </c>
      <c r="AL34" s="972"/>
      <c r="AM34" s="972"/>
      <c r="AN34" s="931" t="s">
        <v>2692</v>
      </c>
    </row>
    <row r="35" spans="1:40" s="43" customFormat="1" ht="156" customHeight="1" x14ac:dyDescent="0.25">
      <c r="A35" s="2009"/>
      <c r="B35" s="2009"/>
      <c r="C35" s="2011"/>
      <c r="D35" s="2012"/>
      <c r="E35" s="2003"/>
      <c r="F35" s="2009"/>
      <c r="G35" s="2003"/>
      <c r="H35" s="2009"/>
      <c r="I35" s="2017"/>
      <c r="J35" s="2003"/>
      <c r="K35" s="2017"/>
      <c r="L35" s="2017"/>
      <c r="M35" s="2015"/>
      <c r="N35" s="2015"/>
      <c r="O35" s="2015"/>
      <c r="P35" s="2015"/>
      <c r="Q35" s="2015"/>
      <c r="R35" s="2015"/>
      <c r="S35" s="2015"/>
      <c r="T35" s="2015"/>
      <c r="U35" s="574"/>
      <c r="V35" s="2015"/>
      <c r="W35" s="2015"/>
      <c r="X35" s="2015"/>
      <c r="Y35" s="554" t="s">
        <v>226</v>
      </c>
      <c r="Z35" s="551" t="s">
        <v>1404</v>
      </c>
      <c r="AA35" s="555">
        <v>41289</v>
      </c>
      <c r="AB35" s="555">
        <v>41639</v>
      </c>
      <c r="AC35" s="976" t="s">
        <v>427</v>
      </c>
      <c r="AD35" s="976" t="s">
        <v>1405</v>
      </c>
      <c r="AE35" s="556" t="s">
        <v>67</v>
      </c>
      <c r="AF35" s="556"/>
      <c r="AG35" s="550" t="s">
        <v>428</v>
      </c>
      <c r="AH35" s="976" t="s">
        <v>426</v>
      </c>
      <c r="AI35" s="983">
        <f>79200000+82840000</f>
        <v>162040000</v>
      </c>
      <c r="AJ35" s="972" t="s">
        <v>1406</v>
      </c>
      <c r="AK35" s="972" t="s">
        <v>1407</v>
      </c>
      <c r="AL35" s="972"/>
      <c r="AM35" s="972"/>
      <c r="AN35" s="931" t="s">
        <v>2692</v>
      </c>
    </row>
    <row r="36" spans="1:40" s="43" customFormat="1" ht="207" customHeight="1" x14ac:dyDescent="0.25">
      <c r="A36" s="2009"/>
      <c r="B36" s="2009"/>
      <c r="C36" s="2011"/>
      <c r="D36" s="2012"/>
      <c r="E36" s="2003"/>
      <c r="F36" s="2009"/>
      <c r="G36" s="2003"/>
      <c r="H36" s="2009"/>
      <c r="I36" s="2017"/>
      <c r="J36" s="2003"/>
      <c r="K36" s="2017"/>
      <c r="L36" s="2017"/>
      <c r="M36" s="2015"/>
      <c r="N36" s="2015"/>
      <c r="O36" s="2015"/>
      <c r="P36" s="2015"/>
      <c r="Q36" s="2015"/>
      <c r="R36" s="2015"/>
      <c r="S36" s="2015"/>
      <c r="T36" s="2015"/>
      <c r="U36" s="574"/>
      <c r="V36" s="2015"/>
      <c r="W36" s="2015"/>
      <c r="X36" s="2015"/>
      <c r="Y36" s="554" t="s">
        <v>228</v>
      </c>
      <c r="Z36" s="558" t="s">
        <v>1408</v>
      </c>
      <c r="AA36" s="555">
        <v>41289</v>
      </c>
      <c r="AB36" s="555">
        <v>41639</v>
      </c>
      <c r="AC36" s="976" t="s">
        <v>429</v>
      </c>
      <c r="AD36" s="976" t="s">
        <v>1409</v>
      </c>
      <c r="AE36" s="556" t="s">
        <v>67</v>
      </c>
      <c r="AF36" s="556"/>
      <c r="AG36" s="550" t="s">
        <v>430</v>
      </c>
      <c r="AH36" s="976" t="s">
        <v>2665</v>
      </c>
      <c r="AI36" s="931">
        <v>44846666</v>
      </c>
      <c r="AJ36" s="972" t="s">
        <v>1410</v>
      </c>
      <c r="AK36" s="972" t="s">
        <v>1411</v>
      </c>
      <c r="AL36" s="972"/>
      <c r="AM36" s="972"/>
      <c r="AN36" s="1017" t="s">
        <v>2697</v>
      </c>
    </row>
    <row r="37" spans="1:40" s="43" customFormat="1" ht="174.75" customHeight="1" x14ac:dyDescent="0.25">
      <c r="A37" s="2009"/>
      <c r="B37" s="2009"/>
      <c r="C37" s="2011"/>
      <c r="D37" s="2012"/>
      <c r="E37" s="2003"/>
      <c r="F37" s="2009"/>
      <c r="G37" s="2003"/>
      <c r="H37" s="2009"/>
      <c r="I37" s="2017"/>
      <c r="J37" s="2003"/>
      <c r="K37" s="2017"/>
      <c r="L37" s="2017"/>
      <c r="M37" s="2015"/>
      <c r="N37" s="2015"/>
      <c r="O37" s="2015"/>
      <c r="P37" s="2015"/>
      <c r="Q37" s="2015"/>
      <c r="R37" s="2015"/>
      <c r="S37" s="2015"/>
      <c r="T37" s="2015"/>
      <c r="U37" s="574"/>
      <c r="V37" s="2015"/>
      <c r="W37" s="2015"/>
      <c r="X37" s="2015"/>
      <c r="Y37" s="554" t="s">
        <v>234</v>
      </c>
      <c r="Z37" s="551" t="s">
        <v>431</v>
      </c>
      <c r="AA37" s="555">
        <v>41289</v>
      </c>
      <c r="AB37" s="555">
        <v>41639</v>
      </c>
      <c r="AC37" s="976" t="s">
        <v>432</v>
      </c>
      <c r="AD37" s="976" t="s">
        <v>1412</v>
      </c>
      <c r="AE37" s="556" t="s">
        <v>67</v>
      </c>
      <c r="AF37" s="556"/>
      <c r="AG37" s="550" t="s">
        <v>433</v>
      </c>
      <c r="AH37" s="976" t="s">
        <v>434</v>
      </c>
      <c r="AI37" s="983">
        <v>88500000</v>
      </c>
      <c r="AJ37" s="972" t="s">
        <v>1413</v>
      </c>
      <c r="AK37" s="972" t="s">
        <v>1414</v>
      </c>
      <c r="AL37" s="972"/>
      <c r="AM37" s="972"/>
      <c r="AN37" s="931" t="s">
        <v>2692</v>
      </c>
    </row>
    <row r="38" spans="1:40" s="43" customFormat="1" ht="86.25" customHeight="1" x14ac:dyDescent="0.25">
      <c r="A38" s="2009"/>
      <c r="B38" s="2009"/>
      <c r="C38" s="2011"/>
      <c r="D38" s="2012"/>
      <c r="E38" s="2003"/>
      <c r="F38" s="2009"/>
      <c r="G38" s="2003"/>
      <c r="H38" s="2009"/>
      <c r="I38" s="2017"/>
      <c r="J38" s="2003"/>
      <c r="K38" s="2017"/>
      <c r="L38" s="2017"/>
      <c r="M38" s="2015"/>
      <c r="N38" s="2015"/>
      <c r="O38" s="2015"/>
      <c r="P38" s="2015"/>
      <c r="Q38" s="2015"/>
      <c r="R38" s="2015"/>
      <c r="S38" s="2015"/>
      <c r="T38" s="2015"/>
      <c r="U38" s="574"/>
      <c r="V38" s="2015"/>
      <c r="W38" s="2015"/>
      <c r="X38" s="2015"/>
      <c r="Y38" s="554" t="s">
        <v>237</v>
      </c>
      <c r="Z38" s="551" t="s">
        <v>435</v>
      </c>
      <c r="AA38" s="555">
        <v>41289</v>
      </c>
      <c r="AB38" s="555">
        <v>41639</v>
      </c>
      <c r="AC38" s="976" t="s">
        <v>432</v>
      </c>
      <c r="AD38" s="976" t="s">
        <v>1415</v>
      </c>
      <c r="AE38" s="556"/>
      <c r="AF38" s="556" t="s">
        <v>67</v>
      </c>
      <c r="AG38" s="550" t="s">
        <v>436</v>
      </c>
      <c r="AH38" s="976" t="s">
        <v>437</v>
      </c>
      <c r="AI38" s="983">
        <v>34800000</v>
      </c>
      <c r="AJ38" s="972" t="s">
        <v>1416</v>
      </c>
      <c r="AK38" s="972" t="s">
        <v>1417</v>
      </c>
      <c r="AL38" s="972"/>
      <c r="AM38" s="972"/>
      <c r="AN38" s="931" t="s">
        <v>2692</v>
      </c>
    </row>
    <row r="39" spans="1:40" s="43" customFormat="1" ht="114" customHeight="1" x14ac:dyDescent="0.25">
      <c r="A39" s="2009"/>
      <c r="B39" s="2009"/>
      <c r="C39" s="2011"/>
      <c r="D39" s="2012"/>
      <c r="E39" s="2003"/>
      <c r="F39" s="2009"/>
      <c r="G39" s="2003"/>
      <c r="H39" s="2009"/>
      <c r="I39" s="2017"/>
      <c r="J39" s="2003"/>
      <c r="K39" s="2017"/>
      <c r="L39" s="2017"/>
      <c r="M39" s="2015"/>
      <c r="N39" s="2015"/>
      <c r="O39" s="2015"/>
      <c r="P39" s="2015"/>
      <c r="Q39" s="2015"/>
      <c r="R39" s="2015"/>
      <c r="S39" s="2015"/>
      <c r="T39" s="2015"/>
      <c r="U39" s="574"/>
      <c r="V39" s="2015"/>
      <c r="W39" s="2015"/>
      <c r="X39" s="2015"/>
      <c r="Y39" s="554" t="s">
        <v>438</v>
      </c>
      <c r="Z39" s="551" t="s">
        <v>1418</v>
      </c>
      <c r="AA39" s="555">
        <v>41289</v>
      </c>
      <c r="AB39" s="555">
        <v>41639</v>
      </c>
      <c r="AC39" s="976" t="s">
        <v>432</v>
      </c>
      <c r="AD39" s="976" t="s">
        <v>1419</v>
      </c>
      <c r="AE39" s="556"/>
      <c r="AF39" s="556" t="s">
        <v>67</v>
      </c>
      <c r="AG39" s="550" t="s">
        <v>439</v>
      </c>
      <c r="AH39" s="976" t="s">
        <v>426</v>
      </c>
      <c r="AI39" s="983">
        <v>88500500</v>
      </c>
      <c r="AJ39" s="972" t="s">
        <v>1420</v>
      </c>
      <c r="AK39" s="972" t="s">
        <v>1420</v>
      </c>
      <c r="AL39" s="972"/>
      <c r="AM39" s="972"/>
      <c r="AN39" s="931" t="s">
        <v>2692</v>
      </c>
    </row>
    <row r="40" spans="1:40" s="43" customFormat="1" ht="49.5" customHeight="1" x14ac:dyDescent="0.25">
      <c r="A40" s="2009"/>
      <c r="B40" s="2009"/>
      <c r="C40" s="2011"/>
      <c r="D40" s="2012"/>
      <c r="E40" s="2003"/>
      <c r="F40" s="2009"/>
      <c r="G40" s="2003"/>
      <c r="H40" s="2009"/>
      <c r="I40" s="2017"/>
      <c r="J40" s="2003"/>
      <c r="K40" s="2017"/>
      <c r="L40" s="2017"/>
      <c r="M40" s="2015"/>
      <c r="N40" s="2015"/>
      <c r="O40" s="2015"/>
      <c r="P40" s="2015"/>
      <c r="Q40" s="2015"/>
      <c r="R40" s="2015"/>
      <c r="S40" s="2015"/>
      <c r="T40" s="2015"/>
      <c r="U40" s="574"/>
      <c r="V40" s="2015"/>
      <c r="W40" s="2015"/>
      <c r="X40" s="2015"/>
      <c r="Y40" s="554" t="s">
        <v>440</v>
      </c>
      <c r="Z40" s="551" t="s">
        <v>1421</v>
      </c>
      <c r="AA40" s="555">
        <v>41395</v>
      </c>
      <c r="AB40" s="555">
        <v>41639</v>
      </c>
      <c r="AC40" s="976" t="s">
        <v>441</v>
      </c>
      <c r="AD40" s="976"/>
      <c r="AE40" s="556" t="s">
        <v>67</v>
      </c>
      <c r="AF40" s="556"/>
      <c r="AG40" s="550" t="s">
        <v>378</v>
      </c>
      <c r="AH40" s="976" t="s">
        <v>1422</v>
      </c>
      <c r="AI40" s="554">
        <v>0</v>
      </c>
      <c r="AJ40" s="976" t="s">
        <v>1423</v>
      </c>
      <c r="AK40" s="1020"/>
      <c r="AL40" s="976"/>
      <c r="AM40" s="976"/>
      <c r="AN40" s="1018" t="s">
        <v>2692</v>
      </c>
    </row>
    <row r="41" spans="1:40" s="43" customFormat="1" ht="49.5" customHeight="1" x14ac:dyDescent="0.25">
      <c r="A41" s="2010"/>
      <c r="B41" s="2010"/>
      <c r="C41" s="2010"/>
      <c r="D41" s="2010"/>
      <c r="E41" s="2013"/>
      <c r="F41" s="2010"/>
      <c r="G41" s="976"/>
      <c r="H41" s="2010"/>
      <c r="I41" s="554"/>
      <c r="J41" s="976"/>
      <c r="K41" s="554"/>
      <c r="L41" s="554"/>
      <c r="M41" s="574"/>
      <c r="N41" s="574"/>
      <c r="O41" s="574"/>
      <c r="P41" s="574"/>
      <c r="Q41" s="574"/>
      <c r="R41" s="574"/>
      <c r="S41" s="574"/>
      <c r="T41" s="574"/>
      <c r="U41" s="574"/>
      <c r="V41" s="574"/>
      <c r="W41" s="574"/>
      <c r="X41" s="574"/>
      <c r="Y41" s="554" t="s">
        <v>2666</v>
      </c>
      <c r="Z41" s="1019" t="s">
        <v>2668</v>
      </c>
      <c r="AA41" s="555"/>
      <c r="AB41" s="555"/>
      <c r="AC41" s="976"/>
      <c r="AD41" s="976"/>
      <c r="AE41" s="556"/>
      <c r="AF41" s="556"/>
      <c r="AG41" s="550" t="s">
        <v>2670</v>
      </c>
      <c r="AH41" s="976" t="s">
        <v>2671</v>
      </c>
      <c r="AI41" s="931">
        <v>17400000</v>
      </c>
      <c r="AJ41" s="976"/>
      <c r="AK41" s="1020"/>
      <c r="AL41" s="976"/>
      <c r="AM41" s="976"/>
      <c r="AN41" s="1017" t="s">
        <v>2698</v>
      </c>
    </row>
    <row r="42" spans="1:40" s="43" customFormat="1" ht="49.5" customHeight="1" x14ac:dyDescent="0.25">
      <c r="A42" s="2010"/>
      <c r="B42" s="2010"/>
      <c r="C42" s="2010"/>
      <c r="D42" s="2010"/>
      <c r="E42" s="2013"/>
      <c r="F42" s="2010"/>
      <c r="G42" s="976"/>
      <c r="H42" s="2010"/>
      <c r="I42" s="554"/>
      <c r="J42" s="976"/>
      <c r="K42" s="554"/>
      <c r="L42" s="554"/>
      <c r="M42" s="574"/>
      <c r="N42" s="574"/>
      <c r="O42" s="574"/>
      <c r="P42" s="574"/>
      <c r="Q42" s="574"/>
      <c r="R42" s="574"/>
      <c r="S42" s="574"/>
      <c r="T42" s="574"/>
      <c r="U42" s="574"/>
      <c r="V42" s="574"/>
      <c r="W42" s="574"/>
      <c r="X42" s="574"/>
      <c r="Y42" s="554" t="s">
        <v>2667</v>
      </c>
      <c r="Z42" s="1019" t="s">
        <v>2669</v>
      </c>
      <c r="AA42" s="555"/>
      <c r="AB42" s="555"/>
      <c r="AC42" s="976"/>
      <c r="AD42" s="976"/>
      <c r="AE42" s="556"/>
      <c r="AF42" s="556"/>
      <c r="AG42" s="550"/>
      <c r="AH42" s="976"/>
      <c r="AI42" s="931">
        <v>0</v>
      </c>
      <c r="AJ42" s="976"/>
      <c r="AK42" s="1020"/>
      <c r="AL42" s="976"/>
      <c r="AM42" s="976"/>
      <c r="AN42" s="1017" t="s">
        <v>2699</v>
      </c>
    </row>
    <row r="43" spans="1:40" s="43" customFormat="1" ht="38.25" customHeight="1" x14ac:dyDescent="0.25">
      <c r="A43" s="2009" t="s">
        <v>442</v>
      </c>
      <c r="B43" s="2009" t="s">
        <v>443</v>
      </c>
      <c r="C43" s="2011">
        <v>2010011000081</v>
      </c>
      <c r="D43" s="2012">
        <v>100000000</v>
      </c>
      <c r="E43" s="2017" t="s">
        <v>268</v>
      </c>
      <c r="F43" s="2016" t="s">
        <v>444</v>
      </c>
      <c r="G43" s="2016" t="s">
        <v>370</v>
      </c>
      <c r="H43" s="2017"/>
      <c r="I43" s="2017" t="s">
        <v>119</v>
      </c>
      <c r="J43" s="2003" t="s">
        <v>445</v>
      </c>
      <c r="K43" s="2021">
        <v>41276</v>
      </c>
      <c r="L43" s="2021">
        <v>41639</v>
      </c>
      <c r="M43" s="2015">
        <v>0.1</v>
      </c>
      <c r="N43" s="2015">
        <v>0.25</v>
      </c>
      <c r="O43" s="2015">
        <v>0.25</v>
      </c>
      <c r="P43" s="2015">
        <v>0.4</v>
      </c>
      <c r="Q43" s="2015">
        <v>0.1</v>
      </c>
      <c r="R43" s="2015">
        <v>0.25</v>
      </c>
      <c r="S43" s="2015">
        <f>+R43/N43</f>
        <v>1</v>
      </c>
      <c r="T43" s="2015">
        <f>+S43*N43</f>
        <v>0.25</v>
      </c>
      <c r="U43" s="574"/>
      <c r="V43" s="2015"/>
      <c r="W43" s="2015" t="s">
        <v>1424</v>
      </c>
      <c r="X43" s="2015" t="s">
        <v>1425</v>
      </c>
      <c r="Y43" s="2017" t="s">
        <v>271</v>
      </c>
      <c r="Z43" s="2003" t="s">
        <v>1426</v>
      </c>
      <c r="AA43" s="555">
        <v>41277</v>
      </c>
      <c r="AB43" s="555">
        <v>41305</v>
      </c>
      <c r="AC43" s="1004" t="s">
        <v>446</v>
      </c>
      <c r="AD43" s="1004"/>
      <c r="AE43" s="1021"/>
      <c r="AF43" s="556" t="s">
        <v>119</v>
      </c>
      <c r="AG43" s="1004" t="s">
        <v>447</v>
      </c>
      <c r="AH43" s="976" t="s">
        <v>448</v>
      </c>
      <c r="AI43" s="554">
        <v>0</v>
      </c>
      <c r="AJ43" s="2003" t="s">
        <v>1427</v>
      </c>
      <c r="AK43" s="2003"/>
      <c r="AL43" s="2003"/>
      <c r="AM43" s="2003"/>
      <c r="AN43" s="931" t="s">
        <v>2692</v>
      </c>
    </row>
    <row r="44" spans="1:40" s="43" customFormat="1" ht="69.75" customHeight="1" x14ac:dyDescent="0.25">
      <c r="A44" s="2009"/>
      <c r="B44" s="2009"/>
      <c r="C44" s="2011"/>
      <c r="D44" s="2012"/>
      <c r="E44" s="2017"/>
      <c r="F44" s="2016"/>
      <c r="G44" s="2016"/>
      <c r="H44" s="2017"/>
      <c r="I44" s="2017"/>
      <c r="J44" s="2003"/>
      <c r="K44" s="2021"/>
      <c r="L44" s="2021"/>
      <c r="M44" s="2015"/>
      <c r="N44" s="2015"/>
      <c r="O44" s="2015"/>
      <c r="P44" s="2015"/>
      <c r="Q44" s="2015"/>
      <c r="R44" s="2015"/>
      <c r="S44" s="2015"/>
      <c r="T44" s="2015"/>
      <c r="U44" s="574"/>
      <c r="V44" s="2015"/>
      <c r="W44" s="2015"/>
      <c r="X44" s="2015"/>
      <c r="Y44" s="2017"/>
      <c r="Z44" s="2003"/>
      <c r="AA44" s="555">
        <v>41277</v>
      </c>
      <c r="AB44" s="555">
        <v>41333</v>
      </c>
      <c r="AC44" s="1004" t="s">
        <v>446</v>
      </c>
      <c r="AD44" s="1004"/>
      <c r="AE44" s="1021"/>
      <c r="AF44" s="556" t="s">
        <v>119</v>
      </c>
      <c r="AG44" s="1004" t="s">
        <v>449</v>
      </c>
      <c r="AH44" s="976" t="s">
        <v>450</v>
      </c>
      <c r="AI44" s="554">
        <v>0</v>
      </c>
      <c r="AJ44" s="2003"/>
      <c r="AK44" s="2003"/>
      <c r="AL44" s="2003"/>
      <c r="AM44" s="2003"/>
      <c r="AN44" s="931" t="s">
        <v>2692</v>
      </c>
    </row>
    <row r="45" spans="1:40" s="43" customFormat="1" ht="99" customHeight="1" x14ac:dyDescent="0.25">
      <c r="A45" s="2009"/>
      <c r="B45" s="2009"/>
      <c r="C45" s="2011"/>
      <c r="D45" s="2012"/>
      <c r="E45" s="2017"/>
      <c r="F45" s="2016"/>
      <c r="G45" s="2016"/>
      <c r="H45" s="2017"/>
      <c r="I45" s="2017"/>
      <c r="J45" s="2003"/>
      <c r="K45" s="2021"/>
      <c r="L45" s="2021"/>
      <c r="M45" s="2015"/>
      <c r="N45" s="2015"/>
      <c r="O45" s="2015"/>
      <c r="P45" s="2015"/>
      <c r="Q45" s="2015"/>
      <c r="R45" s="2015"/>
      <c r="S45" s="2015"/>
      <c r="T45" s="2015"/>
      <c r="U45" s="574"/>
      <c r="V45" s="2015"/>
      <c r="W45" s="2015"/>
      <c r="X45" s="2015"/>
      <c r="Y45" s="2017"/>
      <c r="Z45" s="2003"/>
      <c r="AA45" s="2021">
        <v>41289</v>
      </c>
      <c r="AB45" s="2021">
        <v>41639</v>
      </c>
      <c r="AC45" s="2003" t="s">
        <v>451</v>
      </c>
      <c r="AD45" s="2003" t="s">
        <v>1428</v>
      </c>
      <c r="AE45" s="556" t="s">
        <v>67</v>
      </c>
      <c r="AF45" s="556"/>
      <c r="AG45" s="1004" t="s">
        <v>452</v>
      </c>
      <c r="AH45" s="976" t="s">
        <v>453</v>
      </c>
      <c r="AI45" s="2036">
        <v>350000000</v>
      </c>
      <c r="AJ45" s="1966" t="s">
        <v>1429</v>
      </c>
      <c r="AK45" s="1966" t="s">
        <v>1430</v>
      </c>
      <c r="AL45" s="1966"/>
      <c r="AM45" s="1966"/>
      <c r="AN45" s="931" t="s">
        <v>2692</v>
      </c>
    </row>
    <row r="46" spans="1:40" s="43" customFormat="1" ht="120.75" customHeight="1" x14ac:dyDescent="0.25">
      <c r="A46" s="2009"/>
      <c r="B46" s="2042"/>
      <c r="C46" s="2043"/>
      <c r="D46" s="2012"/>
      <c r="E46" s="2017"/>
      <c r="F46" s="2016"/>
      <c r="G46" s="2016"/>
      <c r="H46" s="2017"/>
      <c r="I46" s="2017"/>
      <c r="J46" s="2003"/>
      <c r="K46" s="2017"/>
      <c r="L46" s="2017"/>
      <c r="M46" s="2015"/>
      <c r="N46" s="2015"/>
      <c r="O46" s="2015"/>
      <c r="P46" s="2015"/>
      <c r="Q46" s="2015"/>
      <c r="R46" s="2015"/>
      <c r="S46" s="2015"/>
      <c r="T46" s="2015"/>
      <c r="U46" s="574"/>
      <c r="V46" s="2015"/>
      <c r="W46" s="2015"/>
      <c r="X46" s="2015"/>
      <c r="Y46" s="2017"/>
      <c r="Z46" s="2003"/>
      <c r="AA46" s="2021"/>
      <c r="AB46" s="2021"/>
      <c r="AC46" s="2003"/>
      <c r="AD46" s="2003"/>
      <c r="AE46" s="556" t="s">
        <v>67</v>
      </c>
      <c r="AF46" s="556"/>
      <c r="AG46" s="561" t="s">
        <v>454</v>
      </c>
      <c r="AH46" s="976" t="s">
        <v>453</v>
      </c>
      <c r="AI46" s="2036"/>
      <c r="AJ46" s="1966"/>
      <c r="AK46" s="1966"/>
      <c r="AL46" s="1966"/>
      <c r="AM46" s="1966"/>
      <c r="AN46" s="931" t="s">
        <v>2692</v>
      </c>
    </row>
    <row r="47" spans="1:40" s="43" customFormat="1" ht="76.5" customHeight="1" x14ac:dyDescent="0.25">
      <c r="A47" s="2009"/>
      <c r="B47" s="2042"/>
      <c r="C47" s="2043"/>
      <c r="D47" s="2012"/>
      <c r="E47" s="2017"/>
      <c r="F47" s="2016"/>
      <c r="G47" s="2016"/>
      <c r="H47" s="2017"/>
      <c r="I47" s="2017"/>
      <c r="J47" s="2003"/>
      <c r="K47" s="2017"/>
      <c r="L47" s="2017"/>
      <c r="M47" s="2015"/>
      <c r="N47" s="2015"/>
      <c r="O47" s="2015"/>
      <c r="P47" s="2015"/>
      <c r="Q47" s="2015"/>
      <c r="R47" s="2015"/>
      <c r="S47" s="2015"/>
      <c r="T47" s="2015"/>
      <c r="U47" s="574"/>
      <c r="V47" s="2015"/>
      <c r="W47" s="2015"/>
      <c r="X47" s="2015"/>
      <c r="Y47" s="2017"/>
      <c r="Z47" s="2003"/>
      <c r="AA47" s="2021"/>
      <c r="AB47" s="2021"/>
      <c r="AC47" s="2003"/>
      <c r="AD47" s="2003"/>
      <c r="AE47" s="556" t="s">
        <v>67</v>
      </c>
      <c r="AF47" s="556"/>
      <c r="AG47" s="561" t="s">
        <v>1431</v>
      </c>
      <c r="AH47" s="976" t="s">
        <v>453</v>
      </c>
      <c r="AI47" s="2036"/>
      <c r="AJ47" s="1966"/>
      <c r="AK47" s="1966"/>
      <c r="AL47" s="1966"/>
      <c r="AM47" s="1966"/>
      <c r="AN47" s="931" t="s">
        <v>2692</v>
      </c>
    </row>
    <row r="48" spans="1:40" s="43" customFormat="1" ht="99.75" customHeight="1" x14ac:dyDescent="0.25">
      <c r="A48" s="2009"/>
      <c r="B48" s="2042"/>
      <c r="C48" s="2043"/>
      <c r="D48" s="2012"/>
      <c r="E48" s="2017"/>
      <c r="F48" s="2016"/>
      <c r="G48" s="2016"/>
      <c r="H48" s="2017"/>
      <c r="I48" s="2017"/>
      <c r="J48" s="2003"/>
      <c r="K48" s="2017"/>
      <c r="L48" s="2017"/>
      <c r="M48" s="2015"/>
      <c r="N48" s="2015"/>
      <c r="O48" s="2015"/>
      <c r="P48" s="2015"/>
      <c r="Q48" s="2015"/>
      <c r="R48" s="2015"/>
      <c r="S48" s="2015"/>
      <c r="T48" s="2015"/>
      <c r="U48" s="574"/>
      <c r="V48" s="2015"/>
      <c r="W48" s="2015"/>
      <c r="X48" s="2015"/>
      <c r="Y48" s="2017"/>
      <c r="Z48" s="2003"/>
      <c r="AA48" s="2021"/>
      <c r="AB48" s="2021"/>
      <c r="AC48" s="2003"/>
      <c r="AD48" s="2003"/>
      <c r="AE48" s="556" t="s">
        <v>67</v>
      </c>
      <c r="AF48" s="556"/>
      <c r="AG48" s="561" t="s">
        <v>455</v>
      </c>
      <c r="AH48" s="976" t="s">
        <v>453</v>
      </c>
      <c r="AI48" s="2036"/>
      <c r="AJ48" s="1966"/>
      <c r="AK48" s="1966"/>
      <c r="AL48" s="1966"/>
      <c r="AM48" s="1966"/>
      <c r="AN48" s="931" t="s">
        <v>2692</v>
      </c>
    </row>
    <row r="49" spans="1:40" s="43" customFormat="1" ht="26.25" x14ac:dyDescent="0.25">
      <c r="A49" s="2009"/>
      <c r="B49" s="2042"/>
      <c r="C49" s="2043"/>
      <c r="D49" s="2012"/>
      <c r="E49" s="2017" t="s">
        <v>298</v>
      </c>
      <c r="F49" s="2003" t="s">
        <v>456</v>
      </c>
      <c r="G49" s="2016" t="s">
        <v>457</v>
      </c>
      <c r="H49" s="2017"/>
      <c r="I49" s="2017" t="s">
        <v>119</v>
      </c>
      <c r="J49" s="2003" t="s">
        <v>458</v>
      </c>
      <c r="K49" s="2021">
        <v>41276</v>
      </c>
      <c r="L49" s="2021">
        <v>41639</v>
      </c>
      <c r="M49" s="2015">
        <v>0.2</v>
      </c>
      <c r="N49" s="2015">
        <v>0.26</v>
      </c>
      <c r="O49" s="2015">
        <v>0.27</v>
      </c>
      <c r="P49" s="2015">
        <v>0.27</v>
      </c>
      <c r="Q49" s="2015">
        <v>0.2</v>
      </c>
      <c r="R49" s="2015">
        <v>0.26</v>
      </c>
      <c r="S49" s="2015">
        <f>+R49/N49</f>
        <v>1</v>
      </c>
      <c r="T49" s="2015">
        <f>+S49*N49</f>
        <v>0.26</v>
      </c>
      <c r="U49" s="574"/>
      <c r="V49" s="2015"/>
      <c r="W49" s="2015" t="s">
        <v>459</v>
      </c>
      <c r="X49" s="2015" t="s">
        <v>1432</v>
      </c>
      <c r="Y49" s="554" t="s">
        <v>300</v>
      </c>
      <c r="Z49" s="976" t="s">
        <v>460</v>
      </c>
      <c r="AA49" s="563">
        <v>41277</v>
      </c>
      <c r="AB49" s="555">
        <v>41426</v>
      </c>
      <c r="AC49" s="1022" t="s">
        <v>461</v>
      </c>
      <c r="AD49" s="1022"/>
      <c r="AE49" s="2018" t="s">
        <v>67</v>
      </c>
      <c r="AF49" s="2018" t="s">
        <v>119</v>
      </c>
      <c r="AG49" s="2016" t="s">
        <v>462</v>
      </c>
      <c r="AH49" s="2016" t="s">
        <v>463</v>
      </c>
      <c r="AI49" s="554">
        <v>0</v>
      </c>
      <c r="AJ49" s="2003" t="s">
        <v>1433</v>
      </c>
      <c r="AK49" s="2003" t="s">
        <v>1434</v>
      </c>
      <c r="AL49" s="2003"/>
      <c r="AM49" s="2003"/>
      <c r="AN49" s="1018" t="s">
        <v>2692</v>
      </c>
    </row>
    <row r="50" spans="1:40" s="43" customFormat="1" ht="51" x14ac:dyDescent="0.25">
      <c r="A50" s="2009"/>
      <c r="B50" s="2042"/>
      <c r="C50" s="2043"/>
      <c r="D50" s="2012"/>
      <c r="E50" s="2017"/>
      <c r="F50" s="2003"/>
      <c r="G50" s="2016"/>
      <c r="H50" s="2017"/>
      <c r="I50" s="2017"/>
      <c r="J50" s="2003"/>
      <c r="K50" s="2021"/>
      <c r="L50" s="2021"/>
      <c r="M50" s="2015"/>
      <c r="N50" s="2015"/>
      <c r="O50" s="2015"/>
      <c r="P50" s="2015"/>
      <c r="Q50" s="2015"/>
      <c r="R50" s="2015"/>
      <c r="S50" s="2015"/>
      <c r="T50" s="2015"/>
      <c r="U50" s="574"/>
      <c r="V50" s="2015"/>
      <c r="W50" s="2015"/>
      <c r="X50" s="2015"/>
      <c r="Y50" s="554" t="s">
        <v>348</v>
      </c>
      <c r="Z50" s="976" t="s">
        <v>464</v>
      </c>
      <c r="AA50" s="563">
        <v>41277</v>
      </c>
      <c r="AB50" s="555">
        <v>41426</v>
      </c>
      <c r="AC50" s="976" t="s">
        <v>465</v>
      </c>
      <c r="AD50" s="976"/>
      <c r="AE50" s="2018"/>
      <c r="AF50" s="2018"/>
      <c r="AG50" s="2016"/>
      <c r="AH50" s="2016"/>
      <c r="AI50" s="554">
        <v>0</v>
      </c>
      <c r="AJ50" s="2003"/>
      <c r="AK50" s="2003"/>
      <c r="AL50" s="2003"/>
      <c r="AM50" s="2003"/>
      <c r="AN50" s="1018" t="s">
        <v>2692</v>
      </c>
    </row>
    <row r="51" spans="1:40" s="43" customFormat="1" ht="51" x14ac:dyDescent="0.25">
      <c r="A51" s="2009"/>
      <c r="B51" s="2042"/>
      <c r="C51" s="2043"/>
      <c r="D51" s="2012"/>
      <c r="E51" s="2017"/>
      <c r="F51" s="2003"/>
      <c r="G51" s="2016"/>
      <c r="H51" s="2017"/>
      <c r="I51" s="2017"/>
      <c r="J51" s="2003"/>
      <c r="K51" s="2021"/>
      <c r="L51" s="2021"/>
      <c r="M51" s="2015"/>
      <c r="N51" s="2015"/>
      <c r="O51" s="2015"/>
      <c r="P51" s="2015"/>
      <c r="Q51" s="2015"/>
      <c r="R51" s="2015"/>
      <c r="S51" s="2015"/>
      <c r="T51" s="2015"/>
      <c r="U51" s="574"/>
      <c r="V51" s="2015"/>
      <c r="W51" s="2015"/>
      <c r="X51" s="2015"/>
      <c r="Y51" s="554" t="s">
        <v>349</v>
      </c>
      <c r="Z51" s="976" t="s">
        <v>466</v>
      </c>
      <c r="AA51" s="555">
        <v>41289</v>
      </c>
      <c r="AB51" s="555">
        <v>41639</v>
      </c>
      <c r="AC51" s="976" t="s">
        <v>467</v>
      </c>
      <c r="AD51" s="976" t="s">
        <v>1435</v>
      </c>
      <c r="AE51" s="2018"/>
      <c r="AF51" s="2018"/>
      <c r="AG51" s="2016"/>
      <c r="AH51" s="2016"/>
      <c r="AI51" s="983">
        <v>32853333</v>
      </c>
      <c r="AJ51" s="2003"/>
      <c r="AK51" s="2003"/>
      <c r="AL51" s="2003"/>
      <c r="AM51" s="2003"/>
      <c r="AN51" s="931" t="s">
        <v>2692</v>
      </c>
    </row>
    <row r="52" spans="1:40" s="43" customFormat="1" ht="120" x14ac:dyDescent="0.25">
      <c r="A52" s="2009"/>
      <c r="B52" s="2042"/>
      <c r="C52" s="2043"/>
      <c r="D52" s="2012"/>
      <c r="E52" s="2017"/>
      <c r="F52" s="2003"/>
      <c r="G52" s="2016"/>
      <c r="H52" s="2017"/>
      <c r="I52" s="2017"/>
      <c r="J52" s="2003"/>
      <c r="K52" s="2017"/>
      <c r="L52" s="2017"/>
      <c r="M52" s="2015"/>
      <c r="N52" s="2015"/>
      <c r="O52" s="2015"/>
      <c r="P52" s="2015"/>
      <c r="Q52" s="2015"/>
      <c r="R52" s="2015"/>
      <c r="S52" s="2015"/>
      <c r="T52" s="2015"/>
      <c r="U52" s="574"/>
      <c r="V52" s="2015"/>
      <c r="W52" s="2015"/>
      <c r="X52" s="2015"/>
      <c r="Y52" s="554" t="s">
        <v>1436</v>
      </c>
      <c r="Z52" s="976" t="s">
        <v>1437</v>
      </c>
      <c r="AA52" s="555"/>
      <c r="AB52" s="555"/>
      <c r="AC52" s="976"/>
      <c r="AD52" s="976"/>
      <c r="AE52" s="556"/>
      <c r="AF52" s="556"/>
      <c r="AG52" s="978"/>
      <c r="AH52" s="978"/>
      <c r="AI52" s="931">
        <v>0</v>
      </c>
      <c r="AJ52" s="983"/>
      <c r="AK52" s="983"/>
      <c r="AL52" s="983"/>
      <c r="AM52" s="983"/>
      <c r="AN52" s="1017" t="s">
        <v>2700</v>
      </c>
    </row>
    <row r="53" spans="1:40" s="43" customFormat="1" ht="63.75" customHeight="1" x14ac:dyDescent="0.25">
      <c r="A53" s="2009"/>
      <c r="B53" s="2042"/>
      <c r="C53" s="2043"/>
      <c r="D53" s="2012"/>
      <c r="E53" s="2017" t="s">
        <v>311</v>
      </c>
      <c r="F53" s="2016" t="s">
        <v>468</v>
      </c>
      <c r="G53" s="2016" t="s">
        <v>457</v>
      </c>
      <c r="H53" s="2017"/>
      <c r="I53" s="2017" t="s">
        <v>119</v>
      </c>
      <c r="J53" s="2003" t="s">
        <v>469</v>
      </c>
      <c r="K53" s="2021">
        <v>41276</v>
      </c>
      <c r="L53" s="2021">
        <v>41639</v>
      </c>
      <c r="M53" s="2015">
        <v>0.06</v>
      </c>
      <c r="N53" s="2015">
        <v>0.21</v>
      </c>
      <c r="O53" s="2015">
        <v>0.36</v>
      </c>
      <c r="P53" s="2015">
        <v>0.37</v>
      </c>
      <c r="Q53" s="2015">
        <v>0.06</v>
      </c>
      <c r="R53" s="2015">
        <v>0.11</v>
      </c>
      <c r="S53" s="2015">
        <f>+R53/N53</f>
        <v>0.52380952380952384</v>
      </c>
      <c r="T53" s="2015">
        <f>+S53*N53</f>
        <v>0.11</v>
      </c>
      <c r="U53" s="574"/>
      <c r="V53" s="2015"/>
      <c r="W53" s="2015" t="s">
        <v>470</v>
      </c>
      <c r="X53" s="2015" t="s">
        <v>1438</v>
      </c>
      <c r="Y53" s="554" t="s">
        <v>313</v>
      </c>
      <c r="Z53" s="976" t="s">
        <v>471</v>
      </c>
      <c r="AA53" s="555">
        <v>41277</v>
      </c>
      <c r="AB53" s="555">
        <v>41426</v>
      </c>
      <c r="AC53" s="976" t="s">
        <v>472</v>
      </c>
      <c r="AD53" s="976"/>
      <c r="AE53" s="556"/>
      <c r="AF53" s="556" t="s">
        <v>119</v>
      </c>
      <c r="AG53" s="562" t="s">
        <v>473</v>
      </c>
      <c r="AH53" s="563" t="s">
        <v>474</v>
      </c>
      <c r="AI53" s="983">
        <v>0</v>
      </c>
      <c r="AJ53" s="972" t="s">
        <v>1439</v>
      </c>
      <c r="AK53" s="972" t="s">
        <v>1440</v>
      </c>
      <c r="AL53" s="972"/>
      <c r="AM53" s="972"/>
      <c r="AN53" s="931" t="s">
        <v>2692</v>
      </c>
    </row>
    <row r="54" spans="1:40" s="43" customFormat="1" ht="91.5" customHeight="1" x14ac:dyDescent="0.25">
      <c r="A54" s="2009"/>
      <c r="B54" s="2042"/>
      <c r="C54" s="2043"/>
      <c r="D54" s="2012"/>
      <c r="E54" s="2017"/>
      <c r="F54" s="2016"/>
      <c r="G54" s="2016"/>
      <c r="H54" s="2017"/>
      <c r="I54" s="2017"/>
      <c r="J54" s="2003"/>
      <c r="K54" s="2017"/>
      <c r="L54" s="2017"/>
      <c r="M54" s="2015"/>
      <c r="N54" s="2015"/>
      <c r="O54" s="2015"/>
      <c r="P54" s="2015"/>
      <c r="Q54" s="2015"/>
      <c r="R54" s="2015"/>
      <c r="S54" s="2015"/>
      <c r="T54" s="2015"/>
      <c r="U54" s="574"/>
      <c r="V54" s="2015"/>
      <c r="W54" s="2015"/>
      <c r="X54" s="2015"/>
      <c r="Y54" s="2041" t="s">
        <v>350</v>
      </c>
      <c r="Z54" s="2022" t="s">
        <v>475</v>
      </c>
      <c r="AA54" s="564">
        <v>41289</v>
      </c>
      <c r="AB54" s="564">
        <v>41639</v>
      </c>
      <c r="AC54" s="565" t="s">
        <v>476</v>
      </c>
      <c r="AD54" s="565"/>
      <c r="AE54" s="566"/>
      <c r="AF54" s="567" t="s">
        <v>67</v>
      </c>
      <c r="AG54" s="568" t="s">
        <v>477</v>
      </c>
      <c r="AH54" s="569" t="s">
        <v>478</v>
      </c>
      <c r="AI54" s="931">
        <v>0</v>
      </c>
      <c r="AJ54" s="972" t="s">
        <v>1441</v>
      </c>
      <c r="AK54" s="972" t="s">
        <v>1442</v>
      </c>
      <c r="AL54" s="972"/>
      <c r="AM54" s="972"/>
      <c r="AN54" s="1017" t="s">
        <v>2701</v>
      </c>
    </row>
    <row r="55" spans="1:40" s="43" customFormat="1" ht="172.5" customHeight="1" x14ac:dyDescent="0.25">
      <c r="A55" s="2009"/>
      <c r="B55" s="2042"/>
      <c r="C55" s="2043"/>
      <c r="D55" s="2012"/>
      <c r="E55" s="2017"/>
      <c r="F55" s="2016"/>
      <c r="G55" s="2016"/>
      <c r="H55" s="2017"/>
      <c r="I55" s="2017"/>
      <c r="J55" s="2003"/>
      <c r="K55" s="2017"/>
      <c r="L55" s="2017"/>
      <c r="M55" s="2015"/>
      <c r="N55" s="2015"/>
      <c r="O55" s="2015"/>
      <c r="P55" s="2015"/>
      <c r="Q55" s="2015"/>
      <c r="R55" s="2015"/>
      <c r="S55" s="2015"/>
      <c r="T55" s="2015"/>
      <c r="U55" s="574"/>
      <c r="V55" s="2015"/>
      <c r="W55" s="2015"/>
      <c r="X55" s="2015"/>
      <c r="Y55" s="2041"/>
      <c r="Z55" s="2022"/>
      <c r="AA55" s="564"/>
      <c r="AB55" s="564"/>
      <c r="AC55" s="565"/>
      <c r="AD55" s="565"/>
      <c r="AE55" s="566"/>
      <c r="AF55" s="567"/>
      <c r="AG55" s="1023" t="s">
        <v>2672</v>
      </c>
      <c r="AH55" s="569" t="s">
        <v>1443</v>
      </c>
      <c r="AI55" s="983">
        <v>19400000</v>
      </c>
      <c r="AJ55" s="983"/>
      <c r="AK55" s="972" t="s">
        <v>1444</v>
      </c>
      <c r="AL55" s="983"/>
      <c r="AM55" s="983"/>
      <c r="AN55" s="931" t="s">
        <v>2692</v>
      </c>
    </row>
    <row r="56" spans="1:40" s="43" customFormat="1" ht="117.75" customHeight="1" x14ac:dyDescent="0.25">
      <c r="A56" s="2009"/>
      <c r="B56" s="2042"/>
      <c r="C56" s="2043"/>
      <c r="D56" s="2012"/>
      <c r="E56" s="2017"/>
      <c r="F56" s="2016"/>
      <c r="G56" s="2016"/>
      <c r="H56" s="2017"/>
      <c r="I56" s="2017"/>
      <c r="J56" s="2003"/>
      <c r="K56" s="2017"/>
      <c r="L56" s="2017"/>
      <c r="M56" s="2015"/>
      <c r="N56" s="2015"/>
      <c r="O56" s="2015"/>
      <c r="P56" s="2015"/>
      <c r="Q56" s="2015"/>
      <c r="R56" s="2015"/>
      <c r="S56" s="2015"/>
      <c r="T56" s="2015"/>
      <c r="U56" s="574"/>
      <c r="V56" s="2015"/>
      <c r="W56" s="2015"/>
      <c r="X56" s="2015"/>
      <c r="Y56" s="572" t="s">
        <v>351</v>
      </c>
      <c r="Z56" s="565" t="s">
        <v>1445</v>
      </c>
      <c r="AA56" s="564">
        <v>41289</v>
      </c>
      <c r="AB56" s="564">
        <v>41639</v>
      </c>
      <c r="AC56" s="565" t="s">
        <v>476</v>
      </c>
      <c r="AD56" s="565" t="s">
        <v>1446</v>
      </c>
      <c r="AE56" s="567"/>
      <c r="AF56" s="567" t="s">
        <v>67</v>
      </c>
      <c r="AG56" s="568" t="s">
        <v>479</v>
      </c>
      <c r="AH56" s="569" t="s">
        <v>478</v>
      </c>
      <c r="AI56" s="931">
        <v>35566667</v>
      </c>
      <c r="AJ56" s="972" t="s">
        <v>1447</v>
      </c>
      <c r="AK56" s="972" t="s">
        <v>1448</v>
      </c>
      <c r="AL56" s="972"/>
      <c r="AM56" s="972"/>
      <c r="AN56" s="1017" t="s">
        <v>2702</v>
      </c>
    </row>
    <row r="57" spans="1:40" s="43" customFormat="1" ht="50.25" customHeight="1" x14ac:dyDescent="0.25">
      <c r="A57" s="2009"/>
      <c r="B57" s="2042"/>
      <c r="C57" s="2043"/>
      <c r="D57" s="2012"/>
      <c r="E57" s="2017"/>
      <c r="F57" s="2016"/>
      <c r="G57" s="2016"/>
      <c r="H57" s="2017"/>
      <c r="I57" s="2017"/>
      <c r="J57" s="2003"/>
      <c r="K57" s="2017"/>
      <c r="L57" s="2017"/>
      <c r="M57" s="2015"/>
      <c r="N57" s="2015"/>
      <c r="O57" s="2015"/>
      <c r="P57" s="2015"/>
      <c r="Q57" s="2015"/>
      <c r="R57" s="2015"/>
      <c r="S57" s="2015"/>
      <c r="T57" s="2015"/>
      <c r="U57" s="574"/>
      <c r="V57" s="2015"/>
      <c r="W57" s="2015"/>
      <c r="X57" s="2015"/>
      <c r="Y57" s="554" t="s">
        <v>352</v>
      </c>
      <c r="Z57" s="976" t="s">
        <v>480</v>
      </c>
      <c r="AA57" s="555">
        <v>41277</v>
      </c>
      <c r="AB57" s="555">
        <v>41639</v>
      </c>
      <c r="AC57" s="1004" t="s">
        <v>481</v>
      </c>
      <c r="AD57" s="1004"/>
      <c r="AE57" s="556"/>
      <c r="AF57" s="556" t="s">
        <v>119</v>
      </c>
      <c r="AG57" s="570" t="s">
        <v>482</v>
      </c>
      <c r="AH57" s="978" t="s">
        <v>483</v>
      </c>
      <c r="AI57" s="983">
        <v>0</v>
      </c>
      <c r="AJ57" s="983" t="s">
        <v>1449</v>
      </c>
      <c r="AK57" s="972" t="s">
        <v>1450</v>
      </c>
      <c r="AL57" s="983"/>
      <c r="AM57" s="983"/>
      <c r="AN57" s="931" t="s">
        <v>2692</v>
      </c>
    </row>
    <row r="58" spans="1:40" s="43" customFormat="1" ht="147" customHeight="1" x14ac:dyDescent="0.25">
      <c r="A58" s="2009"/>
      <c r="B58" s="2042"/>
      <c r="C58" s="2043"/>
      <c r="D58" s="2012"/>
      <c r="E58" s="554" t="s">
        <v>484</v>
      </c>
      <c r="F58" s="976" t="s">
        <v>485</v>
      </c>
      <c r="G58" s="978" t="s">
        <v>457</v>
      </c>
      <c r="H58" s="554"/>
      <c r="I58" s="554" t="s">
        <v>119</v>
      </c>
      <c r="J58" s="2009" t="s">
        <v>486</v>
      </c>
      <c r="K58" s="1024">
        <v>41276</v>
      </c>
      <c r="L58" s="1024">
        <v>41639</v>
      </c>
      <c r="M58" s="574">
        <v>0.1</v>
      </c>
      <c r="N58" s="574">
        <v>0.1</v>
      </c>
      <c r="O58" s="574">
        <v>0.4</v>
      </c>
      <c r="P58" s="574">
        <v>0.4</v>
      </c>
      <c r="Q58" s="574">
        <v>0.1</v>
      </c>
      <c r="R58" s="574">
        <v>0.1</v>
      </c>
      <c r="S58" s="574">
        <f>+R58/N58</f>
        <v>1</v>
      </c>
      <c r="T58" s="574">
        <f>+S58*N58</f>
        <v>0.1</v>
      </c>
      <c r="U58" s="574"/>
      <c r="V58" s="574"/>
      <c r="W58" s="574" t="s">
        <v>487</v>
      </c>
      <c r="X58" s="574" t="s">
        <v>1451</v>
      </c>
      <c r="Y58" s="554" t="s">
        <v>488</v>
      </c>
      <c r="Z58" s="976" t="s">
        <v>489</v>
      </c>
      <c r="AA58" s="555">
        <v>41277</v>
      </c>
      <c r="AB58" s="555">
        <v>41639</v>
      </c>
      <c r="AC58" s="976" t="s">
        <v>490</v>
      </c>
      <c r="AD58" s="976" t="s">
        <v>1376</v>
      </c>
      <c r="AE58" s="556" t="s">
        <v>119</v>
      </c>
      <c r="AF58" s="556"/>
      <c r="AG58" s="570" t="s">
        <v>491</v>
      </c>
      <c r="AH58" s="978" t="s">
        <v>492</v>
      </c>
      <c r="AI58" s="983">
        <v>100000000</v>
      </c>
      <c r="AJ58" s="972" t="s">
        <v>1452</v>
      </c>
      <c r="AK58" s="972" t="s">
        <v>1453</v>
      </c>
      <c r="AL58" s="972"/>
      <c r="AM58" s="972"/>
      <c r="AN58" s="931" t="s">
        <v>2692</v>
      </c>
    </row>
    <row r="59" spans="1:40" s="43" customFormat="1" ht="147" customHeight="1" x14ac:dyDescent="0.25">
      <c r="A59" s="2009"/>
      <c r="B59" s="2042"/>
      <c r="C59" s="2043"/>
      <c r="D59" s="2012"/>
      <c r="E59" s="554"/>
      <c r="F59" s="976"/>
      <c r="G59" s="978"/>
      <c r="H59" s="554"/>
      <c r="I59" s="554"/>
      <c r="J59" s="2010"/>
      <c r="K59" s="1024"/>
      <c r="L59" s="1024"/>
      <c r="M59" s="574"/>
      <c r="N59" s="574"/>
      <c r="O59" s="574"/>
      <c r="P59" s="574"/>
      <c r="Q59" s="574"/>
      <c r="R59" s="574"/>
      <c r="S59" s="574"/>
      <c r="T59" s="574"/>
      <c r="U59" s="574"/>
      <c r="V59" s="574"/>
      <c r="W59" s="574"/>
      <c r="X59" s="574"/>
      <c r="Y59" s="1018" t="s">
        <v>2673</v>
      </c>
      <c r="Z59" s="1029" t="s">
        <v>2674</v>
      </c>
      <c r="AA59" s="555"/>
      <c r="AB59" s="555"/>
      <c r="AC59" s="976"/>
      <c r="AD59" s="976"/>
      <c r="AE59" s="556"/>
      <c r="AF59" s="556"/>
      <c r="AG59" s="1025" t="s">
        <v>2675</v>
      </c>
      <c r="AH59" s="978" t="s">
        <v>2676</v>
      </c>
      <c r="AI59" s="931">
        <v>103233333</v>
      </c>
      <c r="AJ59" s="972"/>
      <c r="AK59" s="972"/>
      <c r="AL59" s="972"/>
      <c r="AM59" s="972"/>
      <c r="AN59" s="1017" t="s">
        <v>2703</v>
      </c>
    </row>
    <row r="60" spans="1:40" s="43" customFormat="1" ht="99" customHeight="1" x14ac:dyDescent="0.25">
      <c r="A60" s="2009"/>
      <c r="B60" s="2042"/>
      <c r="C60" s="2043"/>
      <c r="D60" s="2012"/>
      <c r="E60" s="2017" t="s">
        <v>493</v>
      </c>
      <c r="F60" s="2003" t="s">
        <v>494</v>
      </c>
      <c r="G60" s="2003" t="s">
        <v>370</v>
      </c>
      <c r="H60" s="2017"/>
      <c r="I60" s="2017" t="s">
        <v>119</v>
      </c>
      <c r="J60" s="2003" t="s">
        <v>495</v>
      </c>
      <c r="K60" s="2021">
        <v>41276</v>
      </c>
      <c r="L60" s="2021">
        <v>41639</v>
      </c>
      <c r="M60" s="2015">
        <v>0.05</v>
      </c>
      <c r="N60" s="2015">
        <v>0.25</v>
      </c>
      <c r="O60" s="2015">
        <v>0.35</v>
      </c>
      <c r="P60" s="2015">
        <v>0.35</v>
      </c>
      <c r="Q60" s="2015">
        <v>0.05</v>
      </c>
      <c r="R60" s="2015">
        <v>0.17</v>
      </c>
      <c r="S60" s="2015">
        <f>+R60/N60</f>
        <v>0.68</v>
      </c>
      <c r="T60" s="2015">
        <f>+S60*N60</f>
        <v>0.17</v>
      </c>
      <c r="U60" s="574"/>
      <c r="V60" s="2015"/>
      <c r="W60" s="2015" t="s">
        <v>496</v>
      </c>
      <c r="X60" s="2015" t="s">
        <v>1454</v>
      </c>
      <c r="Y60" s="572" t="s">
        <v>497</v>
      </c>
      <c r="Z60" s="565" t="s">
        <v>1455</v>
      </c>
      <c r="AA60" s="564">
        <v>41289</v>
      </c>
      <c r="AB60" s="564">
        <v>41639</v>
      </c>
      <c r="AC60" s="565" t="s">
        <v>498</v>
      </c>
      <c r="AD60" s="565"/>
      <c r="AE60" s="567" t="s">
        <v>67</v>
      </c>
      <c r="AF60" s="567"/>
      <c r="AG60" s="565" t="s">
        <v>499</v>
      </c>
      <c r="AH60" s="569" t="s">
        <v>500</v>
      </c>
      <c r="AI60" s="983">
        <v>50000000</v>
      </c>
      <c r="AJ60" s="972" t="s">
        <v>1456</v>
      </c>
      <c r="AK60" s="972" t="s">
        <v>1457</v>
      </c>
      <c r="AL60" s="983"/>
      <c r="AM60" s="983"/>
      <c r="AN60" s="931" t="s">
        <v>2692</v>
      </c>
    </row>
    <row r="61" spans="1:40" s="43" customFormat="1" ht="51" x14ac:dyDescent="0.25">
      <c r="A61" s="2009"/>
      <c r="B61" s="2042"/>
      <c r="C61" s="2043"/>
      <c r="D61" s="2012"/>
      <c r="E61" s="2017"/>
      <c r="F61" s="2003"/>
      <c r="G61" s="2003"/>
      <c r="H61" s="2017"/>
      <c r="I61" s="2017"/>
      <c r="J61" s="2003"/>
      <c r="K61" s="2021"/>
      <c r="L61" s="2021"/>
      <c r="M61" s="2015"/>
      <c r="N61" s="2015"/>
      <c r="O61" s="2015"/>
      <c r="P61" s="2015"/>
      <c r="Q61" s="2015"/>
      <c r="R61" s="2015"/>
      <c r="S61" s="2015"/>
      <c r="T61" s="2015"/>
      <c r="U61" s="574"/>
      <c r="V61" s="2015"/>
      <c r="W61" s="2015"/>
      <c r="X61" s="2015"/>
      <c r="Y61" s="572" t="s">
        <v>501</v>
      </c>
      <c r="Z61" s="565" t="s">
        <v>1458</v>
      </c>
      <c r="AA61" s="564">
        <v>41289</v>
      </c>
      <c r="AB61" s="564">
        <v>41639</v>
      </c>
      <c r="AC61" s="565" t="s">
        <v>498</v>
      </c>
      <c r="AD61" s="565" t="s">
        <v>1459</v>
      </c>
      <c r="AE61" s="567"/>
      <c r="AF61" s="567" t="s">
        <v>67</v>
      </c>
      <c r="AG61" s="565" t="s">
        <v>347</v>
      </c>
      <c r="AH61" s="569" t="s">
        <v>478</v>
      </c>
      <c r="AI61" s="983">
        <v>98940000</v>
      </c>
      <c r="AJ61" s="983" t="s">
        <v>1460</v>
      </c>
      <c r="AK61" s="972" t="s">
        <v>1461</v>
      </c>
      <c r="AL61" s="983"/>
      <c r="AM61" s="983"/>
      <c r="AN61" s="931" t="s">
        <v>2692</v>
      </c>
    </row>
    <row r="62" spans="1:40" s="43" customFormat="1" ht="90" x14ac:dyDescent="0.25">
      <c r="A62" s="2009"/>
      <c r="B62" s="2042"/>
      <c r="C62" s="2043"/>
      <c r="D62" s="2012"/>
      <c r="E62" s="2017"/>
      <c r="F62" s="2003"/>
      <c r="G62" s="2003"/>
      <c r="H62" s="2017"/>
      <c r="I62" s="2017"/>
      <c r="J62" s="2003"/>
      <c r="K62" s="2021"/>
      <c r="L62" s="2021"/>
      <c r="M62" s="2015"/>
      <c r="N62" s="2015"/>
      <c r="O62" s="2015"/>
      <c r="P62" s="2015"/>
      <c r="Q62" s="2015"/>
      <c r="R62" s="2015"/>
      <c r="S62" s="2015"/>
      <c r="T62" s="2015"/>
      <c r="U62" s="574"/>
      <c r="V62" s="2015"/>
      <c r="W62" s="2015"/>
      <c r="X62" s="2015"/>
      <c r="Y62" s="572" t="s">
        <v>1462</v>
      </c>
      <c r="Z62" s="565" t="s">
        <v>1437</v>
      </c>
      <c r="AA62" s="564"/>
      <c r="AB62" s="564"/>
      <c r="AC62" s="565"/>
      <c r="AD62" s="565"/>
      <c r="AE62" s="567"/>
      <c r="AF62" s="567"/>
      <c r="AG62" s="565"/>
      <c r="AH62" s="569"/>
      <c r="AI62" s="931">
        <v>0</v>
      </c>
      <c r="AJ62" s="983"/>
      <c r="AK62" s="983"/>
      <c r="AL62" s="983"/>
      <c r="AM62" s="983"/>
      <c r="AN62" s="1017" t="s">
        <v>2704</v>
      </c>
    </row>
    <row r="63" spans="1:40" s="43" customFormat="1" ht="99.75" customHeight="1" x14ac:dyDescent="0.25">
      <c r="A63" s="2009"/>
      <c r="B63" s="2042"/>
      <c r="C63" s="2043"/>
      <c r="D63" s="2012"/>
      <c r="E63" s="554" t="s">
        <v>502</v>
      </c>
      <c r="F63" s="976" t="s">
        <v>1463</v>
      </c>
      <c r="G63" s="978" t="s">
        <v>370</v>
      </c>
      <c r="H63" s="554"/>
      <c r="I63" s="554" t="s">
        <v>119</v>
      </c>
      <c r="J63" s="976" t="s">
        <v>1464</v>
      </c>
      <c r="K63" s="555">
        <v>41276</v>
      </c>
      <c r="L63" s="555">
        <v>41639</v>
      </c>
      <c r="M63" s="574">
        <v>0</v>
      </c>
      <c r="N63" s="574">
        <v>0.15</v>
      </c>
      <c r="O63" s="574">
        <v>0.4</v>
      </c>
      <c r="P63" s="574">
        <v>0.45</v>
      </c>
      <c r="Q63" s="574">
        <v>0</v>
      </c>
      <c r="R63" s="574">
        <v>0.05</v>
      </c>
      <c r="S63" s="574">
        <f>+R63/N63</f>
        <v>0.33333333333333337</v>
      </c>
      <c r="T63" s="574">
        <f>+S63*N63</f>
        <v>0.05</v>
      </c>
      <c r="U63" s="574"/>
      <c r="V63" s="574"/>
      <c r="W63" s="574" t="s">
        <v>503</v>
      </c>
      <c r="X63" s="574" t="s">
        <v>1465</v>
      </c>
      <c r="Y63" s="554" t="s">
        <v>504</v>
      </c>
      <c r="Z63" s="1026" t="s">
        <v>1467</v>
      </c>
      <c r="AA63" s="978"/>
      <c r="AB63" s="978"/>
      <c r="AC63" s="978"/>
      <c r="AD63" s="978"/>
      <c r="AE63" s="978"/>
      <c r="AF63" s="978"/>
      <c r="AG63" s="976" t="s">
        <v>2677</v>
      </c>
      <c r="AH63" s="978" t="s">
        <v>478</v>
      </c>
      <c r="AI63" s="931">
        <v>39000000</v>
      </c>
      <c r="AJ63" s="983"/>
      <c r="AK63" s="972" t="s">
        <v>1466</v>
      </c>
      <c r="AL63" s="983"/>
      <c r="AM63" s="983"/>
      <c r="AN63" s="1017" t="s">
        <v>2705</v>
      </c>
    </row>
    <row r="64" spans="1:40" s="43" customFormat="1" ht="45" customHeight="1" x14ac:dyDescent="0.25">
      <c r="A64" s="2009"/>
      <c r="B64" s="2042"/>
      <c r="C64" s="2043"/>
      <c r="D64" s="2012"/>
      <c r="E64" s="2003" t="s">
        <v>505</v>
      </c>
      <c r="F64" s="2003" t="s">
        <v>506</v>
      </c>
      <c r="G64" s="2016" t="s">
        <v>370</v>
      </c>
      <c r="H64" s="2009"/>
      <c r="I64" s="2009" t="s">
        <v>119</v>
      </c>
      <c r="J64" s="2009" t="s">
        <v>507</v>
      </c>
      <c r="K64" s="2044">
        <v>41276</v>
      </c>
      <c r="L64" s="2044">
        <v>41639</v>
      </c>
      <c r="M64" s="2045">
        <v>0.25</v>
      </c>
      <c r="N64" s="2045">
        <v>0.25</v>
      </c>
      <c r="O64" s="2015">
        <v>0.25</v>
      </c>
      <c r="P64" s="2015">
        <v>0.25</v>
      </c>
      <c r="Q64" s="2015">
        <v>0.25</v>
      </c>
      <c r="R64" s="2015">
        <v>0.25</v>
      </c>
      <c r="S64" s="2015">
        <f>+R64/N64</f>
        <v>1</v>
      </c>
      <c r="T64" s="2015">
        <f>+S64*N64</f>
        <v>0.25</v>
      </c>
      <c r="U64" s="574"/>
      <c r="V64" s="2015"/>
      <c r="W64" s="2015" t="s">
        <v>508</v>
      </c>
      <c r="X64" s="2015" t="s">
        <v>1468</v>
      </c>
      <c r="Y64" s="554" t="s">
        <v>509</v>
      </c>
      <c r="Z64" s="1027" t="s">
        <v>510</v>
      </c>
      <c r="AA64" s="555">
        <v>41277</v>
      </c>
      <c r="AB64" s="555">
        <v>41305</v>
      </c>
      <c r="AC64" s="976" t="s">
        <v>511</v>
      </c>
      <c r="AD64" s="976"/>
      <c r="AE64" s="556"/>
      <c r="AF64" s="556" t="s">
        <v>67</v>
      </c>
      <c r="AG64" s="976" t="s">
        <v>512</v>
      </c>
      <c r="AH64" s="978" t="s">
        <v>513</v>
      </c>
      <c r="AI64" s="983">
        <v>0</v>
      </c>
      <c r="AJ64" s="972" t="s">
        <v>1469</v>
      </c>
      <c r="AK64" s="972"/>
      <c r="AL64" s="972"/>
      <c r="AM64" s="972"/>
      <c r="AN64" s="931" t="s">
        <v>2692</v>
      </c>
    </row>
    <row r="65" spans="1:40" s="43" customFormat="1" ht="109.5" customHeight="1" x14ac:dyDescent="0.25">
      <c r="A65" s="2009"/>
      <c r="B65" s="2042"/>
      <c r="C65" s="2043"/>
      <c r="D65" s="2012"/>
      <c r="E65" s="2003"/>
      <c r="F65" s="2003"/>
      <c r="G65" s="2016"/>
      <c r="H65" s="2009"/>
      <c r="I65" s="2009"/>
      <c r="J65" s="2009"/>
      <c r="K65" s="2044"/>
      <c r="L65" s="2044"/>
      <c r="M65" s="2045"/>
      <c r="N65" s="2045"/>
      <c r="O65" s="2015"/>
      <c r="P65" s="2015"/>
      <c r="Q65" s="2015"/>
      <c r="R65" s="2015"/>
      <c r="S65" s="2015"/>
      <c r="T65" s="2015"/>
      <c r="U65" s="574"/>
      <c r="V65" s="2015"/>
      <c r="W65" s="2015"/>
      <c r="X65" s="2015"/>
      <c r="Y65" s="554" t="s">
        <v>514</v>
      </c>
      <c r="Z65" s="976" t="s">
        <v>1470</v>
      </c>
      <c r="AA65" s="555">
        <v>41289</v>
      </c>
      <c r="AB65" s="555">
        <v>41639</v>
      </c>
      <c r="AC65" s="976" t="s">
        <v>515</v>
      </c>
      <c r="AD65" s="976" t="s">
        <v>1471</v>
      </c>
      <c r="AE65" s="556"/>
      <c r="AF65" s="556" t="s">
        <v>67</v>
      </c>
      <c r="AG65" s="976" t="s">
        <v>516</v>
      </c>
      <c r="AH65" s="978" t="s">
        <v>517</v>
      </c>
      <c r="AI65" s="983">
        <v>35840000</v>
      </c>
      <c r="AJ65" s="972" t="s">
        <v>1472</v>
      </c>
      <c r="AK65" s="972" t="s">
        <v>1473</v>
      </c>
      <c r="AL65" s="972"/>
      <c r="AM65" s="972"/>
      <c r="AN65" s="931" t="s">
        <v>2692</v>
      </c>
    </row>
    <row r="66" spans="1:40" s="43" customFormat="1" ht="160.5" customHeight="1" x14ac:dyDescent="0.25">
      <c r="A66" s="2009"/>
      <c r="B66" s="2042"/>
      <c r="C66" s="2043"/>
      <c r="D66" s="2012"/>
      <c r="E66" s="2003"/>
      <c r="F66" s="2003"/>
      <c r="G66" s="2016"/>
      <c r="H66" s="2009"/>
      <c r="I66" s="2009"/>
      <c r="J66" s="2009"/>
      <c r="K66" s="2044"/>
      <c r="L66" s="2044"/>
      <c r="M66" s="2045"/>
      <c r="N66" s="2045"/>
      <c r="O66" s="2015"/>
      <c r="P66" s="2015"/>
      <c r="Q66" s="2015"/>
      <c r="R66" s="2015"/>
      <c r="S66" s="2015"/>
      <c r="T66" s="2015"/>
      <c r="U66" s="574"/>
      <c r="V66" s="2015"/>
      <c r="W66" s="2015"/>
      <c r="X66" s="2015"/>
      <c r="Y66" s="554" t="s">
        <v>518</v>
      </c>
      <c r="Z66" s="976" t="s">
        <v>1474</v>
      </c>
      <c r="AA66" s="555">
        <v>41289</v>
      </c>
      <c r="AB66" s="555">
        <v>41639</v>
      </c>
      <c r="AC66" s="976" t="s">
        <v>515</v>
      </c>
      <c r="AD66" s="976" t="s">
        <v>1475</v>
      </c>
      <c r="AE66" s="556"/>
      <c r="AF66" s="556" t="s">
        <v>67</v>
      </c>
      <c r="AG66" s="976" t="s">
        <v>519</v>
      </c>
      <c r="AH66" s="978" t="s">
        <v>517</v>
      </c>
      <c r="AI66" s="983">
        <v>45920000</v>
      </c>
      <c r="AJ66" s="972" t="s">
        <v>1476</v>
      </c>
      <c r="AK66" s="972" t="s">
        <v>1477</v>
      </c>
      <c r="AL66" s="972"/>
      <c r="AM66" s="972"/>
      <c r="AN66" s="931" t="s">
        <v>2692</v>
      </c>
    </row>
    <row r="67" spans="1:40" s="43" customFormat="1" ht="99.75" customHeight="1" x14ac:dyDescent="0.25">
      <c r="A67" s="2009"/>
      <c r="B67" s="2042"/>
      <c r="C67" s="2043"/>
      <c r="D67" s="2012"/>
      <c r="E67" s="2003"/>
      <c r="F67" s="2003"/>
      <c r="G67" s="2016"/>
      <c r="H67" s="2009"/>
      <c r="I67" s="2009"/>
      <c r="J67" s="2009"/>
      <c r="K67" s="2044"/>
      <c r="L67" s="2044"/>
      <c r="M67" s="2045"/>
      <c r="N67" s="2045"/>
      <c r="O67" s="2015"/>
      <c r="P67" s="2015"/>
      <c r="Q67" s="2015"/>
      <c r="R67" s="2015"/>
      <c r="S67" s="2015"/>
      <c r="T67" s="2015"/>
      <c r="U67" s="574"/>
      <c r="V67" s="2015"/>
      <c r="W67" s="2015"/>
      <c r="X67" s="2015"/>
      <c r="Y67" s="554" t="s">
        <v>520</v>
      </c>
      <c r="Z67" s="976" t="s">
        <v>1478</v>
      </c>
      <c r="AA67" s="555">
        <v>41289</v>
      </c>
      <c r="AB67" s="555">
        <v>41639</v>
      </c>
      <c r="AC67" s="976" t="s">
        <v>511</v>
      </c>
      <c r="AD67" s="976"/>
      <c r="AE67" s="556"/>
      <c r="AF67" s="556" t="s">
        <v>119</v>
      </c>
      <c r="AG67" s="976" t="s">
        <v>521</v>
      </c>
      <c r="AH67" s="978" t="s">
        <v>413</v>
      </c>
      <c r="AI67" s="983">
        <v>68800000</v>
      </c>
      <c r="AJ67" s="972" t="s">
        <v>1479</v>
      </c>
      <c r="AK67" s="972" t="s">
        <v>1480</v>
      </c>
      <c r="AL67" s="972"/>
      <c r="AM67" s="972"/>
      <c r="AN67" s="931" t="s">
        <v>2692</v>
      </c>
    </row>
    <row r="68" spans="1:40" s="43" customFormat="1" ht="123.75" customHeight="1" x14ac:dyDescent="0.25">
      <c r="A68" s="2010"/>
      <c r="B68" s="2010"/>
      <c r="C68" s="2010"/>
      <c r="D68" s="2010"/>
      <c r="E68" s="2003"/>
      <c r="F68" s="2003"/>
      <c r="G68" s="2016"/>
      <c r="H68" s="2009"/>
      <c r="I68" s="2009"/>
      <c r="J68" s="2009"/>
      <c r="K68" s="2044"/>
      <c r="L68" s="2044"/>
      <c r="M68" s="2045"/>
      <c r="N68" s="2045"/>
      <c r="O68" s="2015"/>
      <c r="P68" s="2015"/>
      <c r="Q68" s="2015"/>
      <c r="R68" s="2015"/>
      <c r="S68" s="2015"/>
      <c r="T68" s="2015"/>
      <c r="U68" s="574"/>
      <c r="V68" s="2015"/>
      <c r="W68" s="2015"/>
      <c r="X68" s="2015"/>
      <c r="Y68" s="554" t="s">
        <v>1481</v>
      </c>
      <c r="Z68" s="1028" t="s">
        <v>2678</v>
      </c>
      <c r="AA68" s="555"/>
      <c r="AB68" s="555"/>
      <c r="AC68" s="976"/>
      <c r="AD68" s="976"/>
      <c r="AE68" s="556"/>
      <c r="AF68" s="556"/>
      <c r="AG68" s="1029" t="s">
        <v>2679</v>
      </c>
      <c r="AH68" s="978" t="s">
        <v>2680</v>
      </c>
      <c r="AI68" s="931">
        <v>12900000</v>
      </c>
      <c r="AJ68" s="983"/>
      <c r="AK68" s="983"/>
      <c r="AL68" s="983"/>
      <c r="AM68" s="983"/>
      <c r="AN68" s="1017" t="s">
        <v>2706</v>
      </c>
    </row>
    <row r="69" spans="1:40" s="43" customFormat="1" ht="123.75" customHeight="1" x14ac:dyDescent="0.25">
      <c r="A69" s="2010"/>
      <c r="B69" s="2010"/>
      <c r="C69" s="2010"/>
      <c r="D69" s="2010"/>
      <c r="E69" s="2013"/>
      <c r="F69" s="2013"/>
      <c r="G69" s="978"/>
      <c r="H69" s="2010"/>
      <c r="I69" s="2010"/>
      <c r="J69" s="2010"/>
      <c r="K69" s="2010"/>
      <c r="L69" s="2010"/>
      <c r="M69" s="2010"/>
      <c r="N69" s="2010"/>
      <c r="O69" s="2015"/>
      <c r="P69" s="2015"/>
      <c r="Q69" s="574"/>
      <c r="R69" s="574"/>
      <c r="S69" s="574"/>
      <c r="T69" s="574"/>
      <c r="U69" s="574"/>
      <c r="V69" s="574"/>
      <c r="W69" s="574"/>
      <c r="X69" s="574"/>
      <c r="Y69" s="1018" t="s">
        <v>2681</v>
      </c>
      <c r="Z69" s="1028" t="s">
        <v>2682</v>
      </c>
      <c r="AA69" s="555"/>
      <c r="AB69" s="555"/>
      <c r="AC69" s="976"/>
      <c r="AD69" s="976"/>
      <c r="AE69" s="556"/>
      <c r="AF69" s="556"/>
      <c r="AG69" s="1029" t="s">
        <v>2683</v>
      </c>
      <c r="AH69" s="978" t="s">
        <v>2684</v>
      </c>
      <c r="AI69" s="931">
        <f>7500000+46667</f>
        <v>7546667</v>
      </c>
      <c r="AJ69" s="983"/>
      <c r="AK69" s="983"/>
      <c r="AL69" s="983"/>
      <c r="AM69" s="983"/>
      <c r="AN69" s="1017" t="s">
        <v>2707</v>
      </c>
    </row>
    <row r="70" spans="1:40" s="43" customFormat="1" ht="238.5" customHeight="1" x14ac:dyDescent="0.25">
      <c r="A70" s="554"/>
      <c r="B70" s="572"/>
      <c r="C70" s="1038"/>
      <c r="D70" s="983"/>
      <c r="E70" s="554" t="s">
        <v>2685</v>
      </c>
      <c r="F70" s="1028" t="s">
        <v>506</v>
      </c>
      <c r="G70" s="978"/>
      <c r="H70" s="1028" t="s">
        <v>67</v>
      </c>
      <c r="I70" s="976"/>
      <c r="J70" s="1028" t="s">
        <v>2686</v>
      </c>
      <c r="K70" s="1030">
        <v>41456</v>
      </c>
      <c r="L70" s="1030">
        <v>41639</v>
      </c>
      <c r="M70" s="1039"/>
      <c r="N70" s="1039"/>
      <c r="O70" s="574"/>
      <c r="P70" s="574"/>
      <c r="Q70" s="574"/>
      <c r="R70" s="574"/>
      <c r="S70" s="574"/>
      <c r="T70" s="574"/>
      <c r="U70" s="574"/>
      <c r="V70" s="574"/>
      <c r="W70" s="574"/>
      <c r="X70" s="574"/>
      <c r="Y70" s="1018" t="s">
        <v>2687</v>
      </c>
      <c r="Z70" s="1028" t="s">
        <v>2688</v>
      </c>
      <c r="AA70" s="555"/>
      <c r="AB70" s="555"/>
      <c r="AC70" s="976"/>
      <c r="AD70" s="976"/>
      <c r="AE70" s="556"/>
      <c r="AF70" s="556"/>
      <c r="AG70" s="978" t="s">
        <v>2689</v>
      </c>
      <c r="AH70" s="1029" t="s">
        <v>2690</v>
      </c>
      <c r="AI70" s="931">
        <v>0</v>
      </c>
      <c r="AJ70" s="983"/>
      <c r="AK70" s="983"/>
      <c r="AL70" s="983"/>
      <c r="AM70" s="983"/>
      <c r="AN70" s="1017" t="s">
        <v>2708</v>
      </c>
    </row>
    <row r="71" spans="1:40" s="43" customFormat="1" ht="143.25" customHeight="1" x14ac:dyDescent="0.25">
      <c r="A71" s="1031"/>
      <c r="B71" s="1031"/>
      <c r="C71" s="1031"/>
      <c r="D71" s="1031"/>
      <c r="E71" s="1031"/>
      <c r="F71" s="1004" t="s">
        <v>522</v>
      </c>
      <c r="G71" s="976" t="s">
        <v>457</v>
      </c>
      <c r="H71" s="554" t="s">
        <v>67</v>
      </c>
      <c r="I71" s="1031"/>
      <c r="J71" s="1032" t="s">
        <v>523</v>
      </c>
      <c r="K71" s="555">
        <v>41276</v>
      </c>
      <c r="L71" s="555">
        <v>41639</v>
      </c>
      <c r="M71" s="574">
        <v>0.25</v>
      </c>
      <c r="N71" s="574">
        <v>0.25</v>
      </c>
      <c r="O71" s="574">
        <v>0.25</v>
      </c>
      <c r="P71" s="574">
        <v>0.25</v>
      </c>
      <c r="Q71" s="574">
        <v>0.25</v>
      </c>
      <c r="R71" s="574">
        <v>0.25</v>
      </c>
      <c r="S71" s="574">
        <f>+R71/N71</f>
        <v>1</v>
      </c>
      <c r="T71" s="574">
        <f>+S71*N71</f>
        <v>0.25</v>
      </c>
      <c r="U71" s="574"/>
      <c r="V71" s="574"/>
      <c r="W71" s="574" t="s">
        <v>1482</v>
      </c>
      <c r="X71" s="574" t="s">
        <v>1483</v>
      </c>
      <c r="Y71" s="1031"/>
      <c r="Z71" s="1031"/>
      <c r="AA71" s="1033"/>
      <c r="AB71" s="1033"/>
      <c r="AC71" s="1033"/>
      <c r="AD71" s="1033"/>
      <c r="AE71" s="1021"/>
      <c r="AF71" s="1021"/>
      <c r="AG71" s="1031"/>
      <c r="AH71" s="1031"/>
      <c r="AI71" s="1040"/>
      <c r="AJ71" s="1040"/>
      <c r="AK71" s="1040"/>
      <c r="AL71" s="1040"/>
      <c r="AM71" s="1040"/>
      <c r="AN71" s="1034"/>
    </row>
    <row r="72" spans="1:40" ht="15" x14ac:dyDescent="0.25">
      <c r="A72" s="631" t="s">
        <v>1484</v>
      </c>
      <c r="B72" s="573"/>
      <c r="C72" s="573"/>
      <c r="D72" s="573"/>
      <c r="E72" s="573"/>
      <c r="F72" s="560"/>
      <c r="G72" s="560"/>
      <c r="H72" s="573"/>
      <c r="I72" s="573"/>
      <c r="J72" s="573"/>
      <c r="K72" s="573"/>
      <c r="L72" s="573"/>
      <c r="M72" s="573"/>
      <c r="N72" s="1041">
        <f>SUM(N15:N71)</f>
        <v>2.36</v>
      </c>
      <c r="O72" s="573"/>
      <c r="P72" s="573"/>
      <c r="Q72" s="573"/>
      <c r="R72" s="573"/>
      <c r="S72" s="577"/>
      <c r="T72" s="1041">
        <f>SUM(T15:T71)</f>
        <v>2.06</v>
      </c>
      <c r="U72" s="1041"/>
      <c r="V72" s="573"/>
      <c r="W72" s="573"/>
      <c r="X72" s="573"/>
      <c r="Y72" s="573"/>
      <c r="Z72" s="573"/>
      <c r="AA72" s="575"/>
      <c r="AB72" s="575"/>
      <c r="AC72" s="575"/>
      <c r="AD72" s="575"/>
      <c r="AE72" s="559"/>
      <c r="AF72" s="559"/>
      <c r="AG72" s="573"/>
      <c r="AH72" s="576"/>
      <c r="AI72" s="1042">
        <f>SUM(AI43:AI71)</f>
        <v>1000000000</v>
      </c>
      <c r="AJ72" s="1042"/>
      <c r="AK72" s="1042"/>
      <c r="AL72" s="1042"/>
      <c r="AM72" s="1042"/>
      <c r="AN72" s="1042"/>
    </row>
    <row r="73" spans="1:40" x14ac:dyDescent="0.3">
      <c r="F73" s="578"/>
      <c r="G73" s="578"/>
      <c r="N73" s="889">
        <f>+N72/11</f>
        <v>0.21454545454545454</v>
      </c>
      <c r="T73" s="889">
        <f>+T72/11</f>
        <v>0.18727272727272729</v>
      </c>
      <c r="U73" s="889"/>
    </row>
    <row r="74" spans="1:40" x14ac:dyDescent="0.3">
      <c r="A74" s="580" t="s">
        <v>524</v>
      </c>
      <c r="F74" s="578"/>
      <c r="G74" s="578"/>
    </row>
    <row r="75" spans="1:40" x14ac:dyDescent="0.3">
      <c r="F75" s="578"/>
      <c r="G75" s="578"/>
    </row>
  </sheetData>
  <sheetProtection password="DDB6" sheet="1"/>
  <mergeCells count="245">
    <mergeCell ref="AN31:AN33"/>
    <mergeCell ref="N60:N62"/>
    <mergeCell ref="O60:O62"/>
    <mergeCell ref="S64:S68"/>
    <mergeCell ref="T64:T68"/>
    <mergeCell ref="V64:V68"/>
    <mergeCell ref="P60:P62"/>
    <mergeCell ref="Q60:Q62"/>
    <mergeCell ref="G64:G68"/>
    <mergeCell ref="J64:J69"/>
    <mergeCell ref="H64:H69"/>
    <mergeCell ref="I64:I69"/>
    <mergeCell ref="M49:M52"/>
    <mergeCell ref="R60:R62"/>
    <mergeCell ref="S60:S62"/>
    <mergeCell ref="N53:N57"/>
    <mergeCell ref="O53:O57"/>
    <mergeCell ref="P53:P57"/>
    <mergeCell ref="Q53:Q57"/>
    <mergeCell ref="S53:S57"/>
    <mergeCell ref="A43:A69"/>
    <mergeCell ref="B43:B69"/>
    <mergeCell ref="C43:C69"/>
    <mergeCell ref="D43:D69"/>
    <mergeCell ref="R53:R57"/>
    <mergeCell ref="X64:X68"/>
    <mergeCell ref="Q64:Q68"/>
    <mergeCell ref="R64:R68"/>
    <mergeCell ref="E64:E69"/>
    <mergeCell ref="F64:F69"/>
    <mergeCell ref="J60:J62"/>
    <mergeCell ref="L60:L62"/>
    <mergeCell ref="W64:W68"/>
    <mergeCell ref="K64:K69"/>
    <mergeCell ref="L64:L69"/>
    <mergeCell ref="M64:M69"/>
    <mergeCell ref="N64:N69"/>
    <mergeCell ref="M60:M62"/>
    <mergeCell ref="T60:T62"/>
    <mergeCell ref="V60:V62"/>
    <mergeCell ref="J49:J52"/>
    <mergeCell ref="K49:K52"/>
    <mergeCell ref="L49:L52"/>
    <mergeCell ref="M53:M57"/>
    <mergeCell ref="E60:E62"/>
    <mergeCell ref="F60:F62"/>
    <mergeCell ref="G60:G62"/>
    <mergeCell ref="H60:H62"/>
    <mergeCell ref="I60:I62"/>
    <mergeCell ref="J58:J59"/>
    <mergeCell ref="K53:K57"/>
    <mergeCell ref="K60:K62"/>
    <mergeCell ref="L53:L57"/>
    <mergeCell ref="E53:E57"/>
    <mergeCell ref="F53:F57"/>
    <mergeCell ref="G53:G57"/>
    <mergeCell ref="H53:H57"/>
    <mergeCell ref="I53:I57"/>
    <mergeCell ref="J53:J57"/>
    <mergeCell ref="T53:T57"/>
    <mergeCell ref="V53:V57"/>
    <mergeCell ref="AM43:AM44"/>
    <mergeCell ref="AM45:AM48"/>
    <mergeCell ref="AL49:AL51"/>
    <mergeCell ref="AK43:AK44"/>
    <mergeCell ref="AM31:AM33"/>
    <mergeCell ref="I31:I40"/>
    <mergeCell ref="Q31:Q40"/>
    <mergeCell ref="R31:R40"/>
    <mergeCell ref="S31:S40"/>
    <mergeCell ref="T31:T40"/>
    <mergeCell ref="P31:P40"/>
    <mergeCell ref="V31:V40"/>
    <mergeCell ref="K31:K40"/>
    <mergeCell ref="AM49:AM51"/>
    <mergeCell ref="AI45:AI48"/>
    <mergeCell ref="AJ45:AJ48"/>
    <mergeCell ref="AK45:AK48"/>
    <mergeCell ref="AL45:AL48"/>
    <mergeCell ref="AJ43:AJ44"/>
    <mergeCell ref="AK49:AK51"/>
    <mergeCell ref="W53:W57"/>
    <mergeCell ref="Y54:Y55"/>
    <mergeCell ref="E49:E52"/>
    <mergeCell ref="T29:T30"/>
    <mergeCell ref="V29:V30"/>
    <mergeCell ref="W29:W30"/>
    <mergeCell ref="G31:G40"/>
    <mergeCell ref="Z43:Z48"/>
    <mergeCell ref="H31:H42"/>
    <mergeCell ref="J31:J40"/>
    <mergeCell ref="H49:H52"/>
    <mergeCell ref="I49:I52"/>
    <mergeCell ref="H15:H30"/>
    <mergeCell ref="F15:F28"/>
    <mergeCell ref="AI31:AI33"/>
    <mergeCell ref="AJ31:AJ33"/>
    <mergeCell ref="N31:N40"/>
    <mergeCell ref="O31:O40"/>
    <mergeCell ref="AM29:AM30"/>
    <mergeCell ref="AL43:AL44"/>
    <mergeCell ref="AL31:AL33"/>
    <mergeCell ref="W31:W40"/>
    <mergeCell ref="R43:R48"/>
    <mergeCell ref="S43:S48"/>
    <mergeCell ref="T43:T48"/>
    <mergeCell ref="Y31:Y34"/>
    <mergeCell ref="Z31:Z34"/>
    <mergeCell ref="AK19:AK21"/>
    <mergeCell ref="AL19:AL21"/>
    <mergeCell ref="AM19:AM21"/>
    <mergeCell ref="AJ29:AJ30"/>
    <mergeCell ref="G15:G26"/>
    <mergeCell ref="AN13:AN14"/>
    <mergeCell ref="Q15:Q26"/>
    <mergeCell ref="R15:R26"/>
    <mergeCell ref="S15:S26"/>
    <mergeCell ref="AJ13:AM13"/>
    <mergeCell ref="AH13:AH14"/>
    <mergeCell ref="AE13:AF13"/>
    <mergeCell ref="AI13:AI14"/>
    <mergeCell ref="AK29:AK30"/>
    <mergeCell ref="X29:X30"/>
    <mergeCell ref="I15:I28"/>
    <mergeCell ref="AN15:AN16"/>
    <mergeCell ref="O64:O69"/>
    <mergeCell ref="P64:P69"/>
    <mergeCell ref="AL15:AL17"/>
    <mergeCell ref="AM15:AM17"/>
    <mergeCell ref="AL29:AL30"/>
    <mergeCell ref="L31:L40"/>
    <mergeCell ref="M31:M40"/>
    <mergeCell ref="T15:T26"/>
    <mergeCell ref="V15:V26"/>
    <mergeCell ref="W15:W26"/>
    <mergeCell ref="N29:N30"/>
    <mergeCell ref="O29:O30"/>
    <mergeCell ref="P29:P30"/>
    <mergeCell ref="Q29:Q30"/>
    <mergeCell ref="AI15:AI16"/>
    <mergeCell ref="AJ15:AJ17"/>
    <mergeCell ref="AK15:AK17"/>
    <mergeCell ref="X60:X62"/>
    <mergeCell ref="AA45:AA48"/>
    <mergeCell ref="AB45:AB48"/>
    <mergeCell ref="N43:N48"/>
    <mergeCell ref="O43:O48"/>
    <mergeCell ref="P43:P48"/>
    <mergeCell ref="Q43:Q48"/>
    <mergeCell ref="P15:P28"/>
    <mergeCell ref="E15:E28"/>
    <mergeCell ref="E11:AC11"/>
    <mergeCell ref="AE11:AH11"/>
    <mergeCell ref="A1:AG8"/>
    <mergeCell ref="G13:G14"/>
    <mergeCell ref="H13:I13"/>
    <mergeCell ref="J13:J14"/>
    <mergeCell ref="K13:L13"/>
    <mergeCell ref="M13:P13"/>
    <mergeCell ref="AG13:AG14"/>
    <mergeCell ref="AH1:AI2"/>
    <mergeCell ref="AH3:AI4"/>
    <mergeCell ref="AH5:AI6"/>
    <mergeCell ref="AH7:AI8"/>
    <mergeCell ref="A9:AN9"/>
    <mergeCell ref="A10:AN10"/>
    <mergeCell ref="A11:D11"/>
    <mergeCell ref="H12:I12"/>
    <mergeCell ref="AE12:AF12"/>
    <mergeCell ref="B13:B14"/>
    <mergeCell ref="A13:A14"/>
    <mergeCell ref="C13:C14"/>
    <mergeCell ref="AJ19:AJ21"/>
    <mergeCell ref="K43:K48"/>
    <mergeCell ref="L43:L48"/>
    <mergeCell ref="F49:F52"/>
    <mergeCell ref="G49:G52"/>
    <mergeCell ref="W60:W62"/>
    <mergeCell ref="E43:E48"/>
    <mergeCell ref="F43:F48"/>
    <mergeCell ref="X43:X48"/>
    <mergeCell ref="D13:D14"/>
    <mergeCell ref="E13:E14"/>
    <mergeCell ref="F13:F14"/>
    <mergeCell ref="X53:X57"/>
    <mergeCell ref="M29:M30"/>
    <mergeCell ref="Q49:Q52"/>
    <mergeCell ref="V49:V52"/>
    <mergeCell ref="X15:X26"/>
    <mergeCell ref="X31:X40"/>
    <mergeCell ref="Q13:W13"/>
    <mergeCell ref="J15:J28"/>
    <mergeCell ref="K15:K28"/>
    <mergeCell ref="L15:L28"/>
    <mergeCell ref="M15:M28"/>
    <mergeCell ref="N15:N28"/>
    <mergeCell ref="O15:O28"/>
    <mergeCell ref="AC31:AC33"/>
    <mergeCell ref="AA31:AA34"/>
    <mergeCell ref="AB31:AB34"/>
    <mergeCell ref="AD15:AD16"/>
    <mergeCell ref="Z54:Z55"/>
    <mergeCell ref="Z13:Z14"/>
    <mergeCell ref="E29:E30"/>
    <mergeCell ref="F29:F30"/>
    <mergeCell ref="G29:G30"/>
    <mergeCell ref="I29:I30"/>
    <mergeCell ref="J29:J30"/>
    <mergeCell ref="K29:K30"/>
    <mergeCell ref="L29:L30"/>
    <mergeCell ref="V43:V48"/>
    <mergeCell ref="W43:W48"/>
    <mergeCell ref="R29:R30"/>
    <mergeCell ref="S29:S30"/>
    <mergeCell ref="R49:R52"/>
    <mergeCell ref="S49:S52"/>
    <mergeCell ref="T49:T52"/>
    <mergeCell ref="O49:O52"/>
    <mergeCell ref="P49:P52"/>
    <mergeCell ref="Y43:Y48"/>
    <mergeCell ref="F31:F42"/>
    <mergeCell ref="A15:A42"/>
    <mergeCell ref="B15:B42"/>
    <mergeCell ref="C15:C42"/>
    <mergeCell ref="D15:D42"/>
    <mergeCell ref="E31:E42"/>
    <mergeCell ref="Y13:Y14"/>
    <mergeCell ref="AJ49:AJ51"/>
    <mergeCell ref="N49:N52"/>
    <mergeCell ref="W49:W52"/>
    <mergeCell ref="M43:M48"/>
    <mergeCell ref="G43:G48"/>
    <mergeCell ref="H43:H48"/>
    <mergeCell ref="I43:I48"/>
    <mergeCell ref="J43:J48"/>
    <mergeCell ref="AF49:AF51"/>
    <mergeCell ref="X49:X52"/>
    <mergeCell ref="AG49:AG51"/>
    <mergeCell ref="AH49:AH51"/>
    <mergeCell ref="AA13:AB13"/>
    <mergeCell ref="AC13:AC14"/>
    <mergeCell ref="AD13:AD14"/>
    <mergeCell ref="AC45:AC48"/>
    <mergeCell ref="AD45:AD48"/>
    <mergeCell ref="AE49:AE51"/>
  </mergeCells>
  <dataValidations count="3">
    <dataValidation allowBlank="1" showErrorMessage="1" prompt="La fecha de finalización de la tarea coincide con la fecha de entrega del producto._x000a_" sqref="AI13:AI14 AN13:AN14"/>
    <dataValidation allowBlank="1" showInputMessage="1" showErrorMessage="1" prompt="_x000a_" sqref="E13:E14"/>
    <dataValidation allowBlank="1" showErrorMessage="1" sqref="AH13"/>
  </dataValidations>
  <printOptions horizontalCentered="1" verticalCentered="1"/>
  <pageMargins left="0" right="0" top="0" bottom="0" header="0" footer="0"/>
  <pageSetup scale="48" orientation="landscape" horizontalDpi="4294967295" verticalDpi="4294967295"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AG185"/>
  <sheetViews>
    <sheetView zoomScale="60" zoomScaleNormal="60" workbookViewId="0">
      <selection activeCell="AH16" sqref="AH16"/>
    </sheetView>
  </sheetViews>
  <sheetFormatPr baseColWidth="10" defaultRowHeight="14.25" x14ac:dyDescent="0.2"/>
  <cols>
    <col min="1" max="1" width="14.7109375" style="49" customWidth="1"/>
    <col min="2" max="2" width="18.42578125" style="28" customWidth="1"/>
    <col min="3" max="3" width="15.7109375" style="49" customWidth="1"/>
    <col min="4" max="4" width="15.28515625" style="49" customWidth="1"/>
    <col min="5" max="6" width="13.5703125" style="28" customWidth="1"/>
    <col min="7" max="7" width="13.5703125" style="129" hidden="1" customWidth="1"/>
    <col min="8" max="9" width="13.5703125" style="49" hidden="1" customWidth="1"/>
    <col min="10" max="10" width="17.7109375" style="136" customWidth="1"/>
    <col min="11" max="12" width="13.5703125" style="49" hidden="1" customWidth="1"/>
    <col min="13" max="16" width="13.5703125" style="127" customWidth="1"/>
    <col min="17" max="19" width="13.5703125" style="131" hidden="1" customWidth="1"/>
    <col min="20" max="21" width="13.140625" style="131" hidden="1" customWidth="1"/>
    <col min="22" max="23" width="20.5703125" style="28" hidden="1" customWidth="1"/>
    <col min="24" max="24" width="10.28515625" style="49" customWidth="1"/>
    <col min="25" max="25" width="31.5703125" style="137" customWidth="1"/>
    <col min="26" max="26" width="16.7109375" style="49" customWidth="1"/>
    <col min="27" max="27" width="12.7109375" style="49" customWidth="1"/>
    <col min="28" max="28" width="28.85546875" style="138" customWidth="1"/>
    <col min="29" max="29" width="12.28515625" style="49" customWidth="1"/>
    <col min="30" max="30" width="12.7109375" style="49" customWidth="1"/>
    <col min="31" max="31" width="22.85546875" style="49" customWidth="1"/>
    <col min="32" max="32" width="24" style="49" customWidth="1"/>
    <col min="33" max="16384" width="11.42578125" style="49"/>
  </cols>
  <sheetData>
    <row r="1" spans="1:32" ht="15" customHeight="1" x14ac:dyDescent="0.2">
      <c r="A1" s="1418" t="s">
        <v>322</v>
      </c>
      <c r="B1" s="1419"/>
      <c r="C1" s="1419"/>
      <c r="D1" s="1419"/>
      <c r="E1" s="1419"/>
      <c r="F1" s="1419"/>
      <c r="G1" s="1419"/>
      <c r="H1" s="1419"/>
      <c r="I1" s="1419"/>
      <c r="J1" s="1419"/>
      <c r="K1" s="1419"/>
      <c r="L1" s="1419"/>
      <c r="M1" s="1419"/>
      <c r="N1" s="1419"/>
      <c r="O1" s="1419"/>
      <c r="P1" s="1419"/>
      <c r="Q1" s="1419"/>
      <c r="R1" s="1419"/>
      <c r="S1" s="1419"/>
      <c r="T1" s="1419"/>
      <c r="U1" s="1419"/>
      <c r="V1" s="1419"/>
      <c r="W1" s="1419"/>
      <c r="X1" s="1419"/>
      <c r="Y1" s="1419"/>
      <c r="Z1" s="1419"/>
      <c r="AA1" s="1419"/>
      <c r="AB1" s="1419"/>
      <c r="AC1" s="1419"/>
      <c r="AD1" s="1420"/>
      <c r="AE1" s="1349" t="s">
        <v>1485</v>
      </c>
      <c r="AF1" s="1350"/>
    </row>
    <row r="2" spans="1:32" ht="15" customHeight="1" x14ac:dyDescent="0.2">
      <c r="A2" s="1421"/>
      <c r="B2" s="1422"/>
      <c r="C2" s="1422"/>
      <c r="D2" s="1422"/>
      <c r="E2" s="1422"/>
      <c r="F2" s="1422"/>
      <c r="G2" s="1422"/>
      <c r="H2" s="1422"/>
      <c r="I2" s="1422"/>
      <c r="J2" s="1422"/>
      <c r="K2" s="1422"/>
      <c r="L2" s="1422"/>
      <c r="M2" s="1422"/>
      <c r="N2" s="1422"/>
      <c r="O2" s="1422"/>
      <c r="P2" s="1422"/>
      <c r="Q2" s="1422"/>
      <c r="R2" s="1422"/>
      <c r="S2" s="1422"/>
      <c r="T2" s="1422"/>
      <c r="U2" s="1422"/>
      <c r="V2" s="1422"/>
      <c r="W2" s="1422"/>
      <c r="X2" s="1422"/>
      <c r="Y2" s="1422"/>
      <c r="Z2" s="1422"/>
      <c r="AA2" s="1422"/>
      <c r="AB2" s="1422"/>
      <c r="AC2" s="1422"/>
      <c r="AD2" s="1423"/>
      <c r="AE2" s="1351"/>
      <c r="AF2" s="1352"/>
    </row>
    <row r="3" spans="1:32" ht="15" customHeight="1" x14ac:dyDescent="0.2">
      <c r="A3" s="1421"/>
      <c r="B3" s="1422"/>
      <c r="C3" s="1422"/>
      <c r="D3" s="1422"/>
      <c r="E3" s="1422"/>
      <c r="F3" s="1422"/>
      <c r="G3" s="1422"/>
      <c r="H3" s="1422"/>
      <c r="I3" s="1422"/>
      <c r="J3" s="1422"/>
      <c r="K3" s="1422"/>
      <c r="L3" s="1422"/>
      <c r="M3" s="1422"/>
      <c r="N3" s="1422"/>
      <c r="O3" s="1422"/>
      <c r="P3" s="1422"/>
      <c r="Q3" s="1422"/>
      <c r="R3" s="1422"/>
      <c r="S3" s="1422"/>
      <c r="T3" s="1422"/>
      <c r="U3" s="1422"/>
      <c r="V3" s="1422"/>
      <c r="W3" s="1422"/>
      <c r="X3" s="1422"/>
      <c r="Y3" s="1422"/>
      <c r="Z3" s="1422"/>
      <c r="AA3" s="1422"/>
      <c r="AB3" s="1422"/>
      <c r="AC3" s="1422"/>
      <c r="AD3" s="1423"/>
      <c r="AE3" s="1349" t="s">
        <v>324</v>
      </c>
      <c r="AF3" s="1350"/>
    </row>
    <row r="4" spans="1:32" ht="15" customHeight="1" x14ac:dyDescent="0.2">
      <c r="A4" s="1421"/>
      <c r="B4" s="1422"/>
      <c r="C4" s="1422"/>
      <c r="D4" s="1422"/>
      <c r="E4" s="1422"/>
      <c r="F4" s="1422"/>
      <c r="G4" s="1422"/>
      <c r="H4" s="1422"/>
      <c r="I4" s="1422"/>
      <c r="J4" s="1422"/>
      <c r="K4" s="1422"/>
      <c r="L4" s="1422"/>
      <c r="M4" s="1422"/>
      <c r="N4" s="1422"/>
      <c r="O4" s="1422"/>
      <c r="P4" s="1422"/>
      <c r="Q4" s="1422"/>
      <c r="R4" s="1422"/>
      <c r="S4" s="1422"/>
      <c r="T4" s="1422"/>
      <c r="U4" s="1422"/>
      <c r="V4" s="1422"/>
      <c r="W4" s="1422"/>
      <c r="X4" s="1422"/>
      <c r="Y4" s="1422"/>
      <c r="Z4" s="1422"/>
      <c r="AA4" s="1422"/>
      <c r="AB4" s="1422"/>
      <c r="AC4" s="1422"/>
      <c r="AD4" s="1423"/>
      <c r="AE4" s="1351"/>
      <c r="AF4" s="1352"/>
    </row>
    <row r="5" spans="1:32" ht="15" customHeight="1" x14ac:dyDescent="0.2">
      <c r="A5" s="1421"/>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3"/>
      <c r="AE5" s="1349" t="s">
        <v>325</v>
      </c>
      <c r="AF5" s="1350"/>
    </row>
    <row r="6" spans="1:32" ht="15" customHeight="1" x14ac:dyDescent="0.2">
      <c r="A6" s="1421"/>
      <c r="B6" s="1422"/>
      <c r="C6" s="1422"/>
      <c r="D6" s="1422"/>
      <c r="E6" s="1422"/>
      <c r="F6" s="1422"/>
      <c r="G6" s="1422"/>
      <c r="H6" s="1422"/>
      <c r="I6" s="1422"/>
      <c r="J6" s="1422"/>
      <c r="K6" s="1422"/>
      <c r="L6" s="1422"/>
      <c r="M6" s="1422"/>
      <c r="N6" s="1422"/>
      <c r="O6" s="1422"/>
      <c r="P6" s="1422"/>
      <c r="Q6" s="1422"/>
      <c r="R6" s="1422"/>
      <c r="S6" s="1422"/>
      <c r="T6" s="1422"/>
      <c r="U6" s="1422"/>
      <c r="V6" s="1422"/>
      <c r="W6" s="1422"/>
      <c r="X6" s="1422"/>
      <c r="Y6" s="1422"/>
      <c r="Z6" s="1422"/>
      <c r="AA6" s="1422"/>
      <c r="AB6" s="1422"/>
      <c r="AC6" s="1422"/>
      <c r="AD6" s="1423"/>
      <c r="AE6" s="1351"/>
      <c r="AF6" s="1352"/>
    </row>
    <row r="7" spans="1:32" ht="13.5" customHeight="1" x14ac:dyDescent="0.2">
      <c r="A7" s="1421"/>
      <c r="B7" s="1422"/>
      <c r="C7" s="1422"/>
      <c r="D7" s="1422"/>
      <c r="E7" s="1422"/>
      <c r="F7" s="1422"/>
      <c r="G7" s="1422"/>
      <c r="H7" s="1422"/>
      <c r="I7" s="1422"/>
      <c r="J7" s="1422"/>
      <c r="K7" s="1422"/>
      <c r="L7" s="1422"/>
      <c r="M7" s="1422"/>
      <c r="N7" s="1422"/>
      <c r="O7" s="1422"/>
      <c r="P7" s="1422"/>
      <c r="Q7" s="1422"/>
      <c r="R7" s="1422"/>
      <c r="S7" s="1422"/>
      <c r="T7" s="1422"/>
      <c r="U7" s="1422"/>
      <c r="V7" s="1422"/>
      <c r="W7" s="1422"/>
      <c r="X7" s="1422"/>
      <c r="Y7" s="1422"/>
      <c r="Z7" s="1422"/>
      <c r="AA7" s="1422"/>
      <c r="AB7" s="1422"/>
      <c r="AC7" s="1422"/>
      <c r="AD7" s="1423"/>
      <c r="AE7" s="1349" t="s">
        <v>326</v>
      </c>
      <c r="AF7" s="1350"/>
    </row>
    <row r="8" spans="1:32" ht="16.5" customHeight="1" x14ac:dyDescent="0.2">
      <c r="A8" s="1424"/>
      <c r="B8" s="1425"/>
      <c r="C8" s="1425"/>
      <c r="D8" s="1425"/>
      <c r="E8" s="1425"/>
      <c r="F8" s="1425"/>
      <c r="G8" s="1425"/>
      <c r="H8" s="1425"/>
      <c r="I8" s="1425"/>
      <c r="J8" s="1425"/>
      <c r="K8" s="1425"/>
      <c r="L8" s="1425"/>
      <c r="M8" s="1425"/>
      <c r="N8" s="1425"/>
      <c r="O8" s="1425"/>
      <c r="P8" s="1425"/>
      <c r="Q8" s="1425"/>
      <c r="R8" s="1425"/>
      <c r="S8" s="1425"/>
      <c r="T8" s="1425"/>
      <c r="U8" s="1425"/>
      <c r="V8" s="1425"/>
      <c r="W8" s="1425"/>
      <c r="X8" s="1425"/>
      <c r="Y8" s="1425"/>
      <c r="Z8" s="1425"/>
      <c r="AA8" s="1425"/>
      <c r="AB8" s="1425"/>
      <c r="AC8" s="1425"/>
      <c r="AD8" s="1426"/>
      <c r="AE8" s="1351"/>
      <c r="AF8" s="1352"/>
    </row>
    <row r="9" spans="1:32" ht="15" x14ac:dyDescent="0.2">
      <c r="A9" s="1353" t="s">
        <v>525</v>
      </c>
      <c r="B9" s="1353"/>
      <c r="C9" s="1353"/>
      <c r="D9" s="1353"/>
      <c r="E9" s="1353"/>
      <c r="F9" s="1353"/>
      <c r="G9" s="1353"/>
      <c r="H9" s="1353"/>
      <c r="I9" s="1353"/>
      <c r="J9" s="1353"/>
      <c r="K9" s="1353"/>
      <c r="L9" s="1353"/>
      <c r="M9" s="1353"/>
      <c r="N9" s="1353"/>
      <c r="O9" s="1353"/>
      <c r="P9" s="1353"/>
      <c r="Q9" s="1353"/>
      <c r="R9" s="1353"/>
      <c r="S9" s="1353"/>
      <c r="T9" s="1353"/>
      <c r="U9" s="1353"/>
      <c r="V9" s="1353"/>
      <c r="W9" s="1353"/>
      <c r="X9" s="1353"/>
      <c r="Y9" s="1353"/>
      <c r="Z9" s="1353"/>
      <c r="AA9" s="1353"/>
      <c r="AB9" s="1353"/>
      <c r="AC9" s="1353"/>
      <c r="AD9" s="1353"/>
      <c r="AE9" s="1353"/>
      <c r="AF9" s="1353"/>
    </row>
    <row r="10" spans="1:32" ht="15.75" x14ac:dyDescent="0.2">
      <c r="A10" s="1354" t="s">
        <v>355</v>
      </c>
      <c r="B10" s="1354"/>
      <c r="C10" s="1354"/>
      <c r="D10" s="1354"/>
      <c r="E10" s="1354"/>
      <c r="F10" s="1354"/>
      <c r="G10" s="1354"/>
      <c r="H10" s="1354"/>
      <c r="I10" s="1354"/>
      <c r="J10" s="1354"/>
      <c r="K10" s="1354"/>
      <c r="L10" s="1354"/>
      <c r="M10" s="1354"/>
      <c r="N10" s="1354"/>
      <c r="O10" s="1354"/>
      <c r="P10" s="1354"/>
      <c r="Q10" s="1354"/>
      <c r="R10" s="1354"/>
      <c r="S10" s="1354"/>
      <c r="T10" s="1354"/>
      <c r="U10" s="1354"/>
      <c r="V10" s="1354"/>
      <c r="W10" s="1354"/>
      <c r="X10" s="1354"/>
      <c r="Y10" s="1354"/>
      <c r="Z10" s="1354"/>
      <c r="AA10" s="1354"/>
      <c r="AB10" s="1354"/>
      <c r="AC10" s="1354"/>
      <c r="AD10" s="1354"/>
      <c r="AE10" s="1354"/>
      <c r="AF10" s="1354"/>
    </row>
    <row r="11" spans="1:32" s="50" customFormat="1" ht="15.75" x14ac:dyDescent="0.2">
      <c r="A11" s="1339" t="s">
        <v>4</v>
      </c>
      <c r="B11" s="1339"/>
      <c r="C11" s="1339"/>
      <c r="D11" s="1339"/>
      <c r="E11" s="1339" t="s">
        <v>356</v>
      </c>
      <c r="F11" s="1339"/>
      <c r="G11" s="1339"/>
      <c r="H11" s="1339"/>
      <c r="I11" s="1339"/>
      <c r="J11" s="1339"/>
      <c r="K11" s="1339"/>
      <c r="L11" s="1339"/>
      <c r="M11" s="1339"/>
      <c r="N11" s="1339"/>
      <c r="O11" s="1339"/>
      <c r="P11" s="1339"/>
      <c r="Q11" s="1339"/>
      <c r="R11" s="1339"/>
      <c r="S11" s="1339"/>
      <c r="T11" s="1339"/>
      <c r="U11" s="1339"/>
      <c r="V11" s="1339"/>
      <c r="W11" s="1339"/>
      <c r="X11" s="1339"/>
      <c r="Y11" s="1339"/>
      <c r="Z11" s="1339"/>
      <c r="AA11" s="1339"/>
      <c r="AB11" s="1339"/>
      <c r="AC11" s="1339" t="s">
        <v>7</v>
      </c>
      <c r="AD11" s="1339"/>
      <c r="AE11" s="1339"/>
      <c r="AF11" s="362" t="s">
        <v>8</v>
      </c>
    </row>
    <row r="12" spans="1:32" ht="21" customHeight="1" x14ac:dyDescent="0.2">
      <c r="A12" s="38" t="s">
        <v>9</v>
      </c>
      <c r="B12" s="38" t="s">
        <v>10</v>
      </c>
      <c r="C12" s="38" t="s">
        <v>11</v>
      </c>
      <c r="D12" s="38" t="s">
        <v>12</v>
      </c>
      <c r="E12" s="38" t="s">
        <v>13</v>
      </c>
      <c r="F12" s="38" t="s">
        <v>14</v>
      </c>
      <c r="G12" s="424" t="s">
        <v>15</v>
      </c>
      <c r="H12" s="1355" t="s">
        <v>15</v>
      </c>
      <c r="I12" s="1356"/>
      <c r="J12" s="51" t="s">
        <v>16</v>
      </c>
      <c r="K12" s="38" t="s">
        <v>357</v>
      </c>
      <c r="L12" s="38" t="s">
        <v>18</v>
      </c>
      <c r="M12" s="1919" t="s">
        <v>19</v>
      </c>
      <c r="N12" s="1920"/>
      <c r="O12" s="1920"/>
      <c r="P12" s="1921"/>
      <c r="Q12" s="1919" t="s">
        <v>20</v>
      </c>
      <c r="R12" s="1920"/>
      <c r="S12" s="1920"/>
      <c r="T12" s="1920"/>
      <c r="U12" s="1920"/>
      <c r="V12" s="1920"/>
      <c r="W12" s="1921"/>
      <c r="X12" s="38" t="s">
        <v>19</v>
      </c>
      <c r="Y12" s="52" t="s">
        <v>358</v>
      </c>
      <c r="Z12" s="38" t="s">
        <v>21</v>
      </c>
      <c r="AA12" s="38" t="s">
        <v>22</v>
      </c>
      <c r="AB12" s="38" t="s">
        <v>359</v>
      </c>
      <c r="AC12" s="1355" t="s">
        <v>24</v>
      </c>
      <c r="AD12" s="1356"/>
      <c r="AE12" s="38" t="s">
        <v>360</v>
      </c>
      <c r="AF12" s="38" t="s">
        <v>361</v>
      </c>
    </row>
    <row r="13" spans="1:32" ht="39.75" customHeight="1" x14ac:dyDescent="0.25">
      <c r="A13" s="1370" t="s">
        <v>29</v>
      </c>
      <c r="B13" s="1370" t="s">
        <v>30</v>
      </c>
      <c r="C13" s="1370" t="s">
        <v>31</v>
      </c>
      <c r="D13" s="1370" t="s">
        <v>32</v>
      </c>
      <c r="E13" s="1399" t="s">
        <v>33</v>
      </c>
      <c r="F13" s="1399" t="s">
        <v>34</v>
      </c>
      <c r="G13" s="1386" t="s">
        <v>526</v>
      </c>
      <c r="H13" s="2074" t="s">
        <v>35</v>
      </c>
      <c r="I13" s="2074"/>
      <c r="J13" s="2075" t="s">
        <v>36</v>
      </c>
      <c r="K13" s="1400" t="s">
        <v>37</v>
      </c>
      <c r="L13" s="1400"/>
      <c r="M13" s="1926" t="s">
        <v>330</v>
      </c>
      <c r="N13" s="1926"/>
      <c r="O13" s="1926"/>
      <c r="P13" s="1926"/>
      <c r="Q13" s="1922" t="s">
        <v>40</v>
      </c>
      <c r="R13" s="1923"/>
      <c r="S13" s="1923"/>
      <c r="T13" s="1923"/>
      <c r="U13" s="1923"/>
      <c r="V13" s="1923"/>
      <c r="W13" s="1924"/>
      <c r="X13" s="1371" t="s">
        <v>41</v>
      </c>
      <c r="Y13" s="2073" t="s">
        <v>42</v>
      </c>
      <c r="Z13" s="1371" t="s">
        <v>43</v>
      </c>
      <c r="AA13" s="1371"/>
      <c r="AB13" s="1371" t="s">
        <v>44</v>
      </c>
      <c r="AC13" s="2072" t="s">
        <v>45</v>
      </c>
      <c r="AD13" s="2072"/>
      <c r="AE13" s="1384" t="s">
        <v>46</v>
      </c>
      <c r="AF13" s="1385" t="s">
        <v>47</v>
      </c>
    </row>
    <row r="14" spans="1:32" ht="96" customHeight="1" x14ac:dyDescent="0.2">
      <c r="A14" s="1370"/>
      <c r="B14" s="1370"/>
      <c r="C14" s="1370"/>
      <c r="D14" s="1370"/>
      <c r="E14" s="1399"/>
      <c r="F14" s="1399"/>
      <c r="G14" s="1386"/>
      <c r="H14" s="427" t="s">
        <v>48</v>
      </c>
      <c r="I14" s="427" t="s">
        <v>49</v>
      </c>
      <c r="J14" s="2075"/>
      <c r="K14" s="428" t="s">
        <v>50</v>
      </c>
      <c r="L14" s="428" t="s">
        <v>51</v>
      </c>
      <c r="M14" s="441" t="s">
        <v>54</v>
      </c>
      <c r="N14" s="441" t="s">
        <v>55</v>
      </c>
      <c r="O14" s="441" t="s">
        <v>56</v>
      </c>
      <c r="P14" s="441" t="s">
        <v>57</v>
      </c>
      <c r="Q14" s="445" t="s">
        <v>54</v>
      </c>
      <c r="R14" s="445" t="s">
        <v>55</v>
      </c>
      <c r="S14" s="884" t="s">
        <v>2652</v>
      </c>
      <c r="T14" s="445" t="s">
        <v>56</v>
      </c>
      <c r="U14" s="445" t="s">
        <v>57</v>
      </c>
      <c r="V14" s="445" t="s">
        <v>1323</v>
      </c>
      <c r="W14" s="445" t="s">
        <v>1324</v>
      </c>
      <c r="X14" s="1371"/>
      <c r="Y14" s="2073"/>
      <c r="Z14" s="426" t="s">
        <v>59</v>
      </c>
      <c r="AA14" s="426" t="s">
        <v>60</v>
      </c>
      <c r="AB14" s="1371"/>
      <c r="AC14" s="425" t="s">
        <v>61</v>
      </c>
      <c r="AD14" s="425" t="s">
        <v>62</v>
      </c>
      <c r="AE14" s="1384"/>
      <c r="AF14" s="1385"/>
    </row>
    <row r="15" spans="1:32" ht="51" customHeight="1" x14ac:dyDescent="0.2">
      <c r="A15" s="2051"/>
      <c r="B15" s="2051"/>
      <c r="C15" s="2068"/>
      <c r="D15" s="2068"/>
      <c r="E15" s="2049" t="s">
        <v>65</v>
      </c>
      <c r="F15" s="2062" t="s">
        <v>527</v>
      </c>
      <c r="G15" s="2062" t="s">
        <v>370</v>
      </c>
      <c r="H15" s="2063" t="s">
        <v>67</v>
      </c>
      <c r="I15" s="2065"/>
      <c r="J15" s="2067" t="s">
        <v>528</v>
      </c>
      <c r="K15" s="2050">
        <v>41276</v>
      </c>
      <c r="L15" s="2082">
        <v>41638</v>
      </c>
      <c r="M15" s="2048">
        <v>0.25</v>
      </c>
      <c r="N15" s="2048">
        <v>0.25</v>
      </c>
      <c r="O15" s="2048">
        <v>0.25</v>
      </c>
      <c r="P15" s="2048">
        <v>0.25</v>
      </c>
      <c r="Q15" s="2048">
        <v>0.83699999999999997</v>
      </c>
      <c r="R15" s="2078">
        <v>0.99099999999999999</v>
      </c>
      <c r="S15" s="2080">
        <f>+R15*N15</f>
        <v>0.24775</v>
      </c>
      <c r="T15" s="2049"/>
      <c r="U15" s="2049"/>
      <c r="V15" s="2079" t="s">
        <v>529</v>
      </c>
      <c r="W15" s="2077" t="s">
        <v>1325</v>
      </c>
      <c r="X15" s="440" t="s">
        <v>530</v>
      </c>
      <c r="Y15" s="53" t="s">
        <v>531</v>
      </c>
      <c r="Z15" s="54">
        <v>41276</v>
      </c>
      <c r="AA15" s="55">
        <v>41639</v>
      </c>
      <c r="AB15" s="438" t="s">
        <v>532</v>
      </c>
      <c r="AC15" s="56"/>
      <c r="AD15" s="440" t="s">
        <v>67</v>
      </c>
      <c r="AE15" s="433" t="s">
        <v>533</v>
      </c>
      <c r="AF15" s="56"/>
    </row>
    <row r="16" spans="1:32" ht="76.5" x14ac:dyDescent="0.2">
      <c r="A16" s="2051"/>
      <c r="B16" s="2051"/>
      <c r="C16" s="2068"/>
      <c r="D16" s="2068"/>
      <c r="E16" s="2049"/>
      <c r="F16" s="2062"/>
      <c r="G16" s="2062"/>
      <c r="H16" s="2064"/>
      <c r="I16" s="2066"/>
      <c r="J16" s="2067"/>
      <c r="K16" s="2050"/>
      <c r="L16" s="2082"/>
      <c r="M16" s="2049"/>
      <c r="N16" s="2049"/>
      <c r="O16" s="2049"/>
      <c r="P16" s="2049"/>
      <c r="Q16" s="2049"/>
      <c r="R16" s="2049"/>
      <c r="S16" s="2081"/>
      <c r="T16" s="2049"/>
      <c r="U16" s="2049"/>
      <c r="V16" s="2079"/>
      <c r="W16" s="2077"/>
      <c r="X16" s="440" t="s">
        <v>534</v>
      </c>
      <c r="Y16" s="53" t="s">
        <v>535</v>
      </c>
      <c r="Z16" s="54">
        <v>41276</v>
      </c>
      <c r="AA16" s="55">
        <v>41639</v>
      </c>
      <c r="AB16" s="438" t="s">
        <v>536</v>
      </c>
      <c r="AC16" s="56"/>
      <c r="AD16" s="440" t="s">
        <v>67</v>
      </c>
      <c r="AE16" s="433" t="s">
        <v>537</v>
      </c>
      <c r="AF16" s="56"/>
    </row>
    <row r="17" spans="1:33" ht="51.75" customHeight="1" x14ac:dyDescent="0.2">
      <c r="A17" s="2051"/>
      <c r="B17" s="2051"/>
      <c r="C17" s="2068"/>
      <c r="D17" s="2068"/>
      <c r="E17" s="2049" t="s">
        <v>84</v>
      </c>
      <c r="F17" s="2049" t="s">
        <v>538</v>
      </c>
      <c r="G17" s="2049" t="s">
        <v>370</v>
      </c>
      <c r="H17" s="2063" t="s">
        <v>67</v>
      </c>
      <c r="I17" s="2058"/>
      <c r="J17" s="2061" t="s">
        <v>539</v>
      </c>
      <c r="K17" s="2050">
        <v>41276</v>
      </c>
      <c r="L17" s="2050">
        <v>41276</v>
      </c>
      <c r="M17" s="2048">
        <v>0.25</v>
      </c>
      <c r="N17" s="2048">
        <v>0.25</v>
      </c>
      <c r="O17" s="2048">
        <v>0.25</v>
      </c>
      <c r="P17" s="2048">
        <v>0.25</v>
      </c>
      <c r="Q17" s="2095">
        <v>0.99850000000000005</v>
      </c>
      <c r="R17" s="2078">
        <v>0.98080000000000001</v>
      </c>
      <c r="S17" s="2080">
        <f>+R17*N17</f>
        <v>0.2452</v>
      </c>
      <c r="T17" s="2049"/>
      <c r="U17" s="2049"/>
      <c r="V17" s="2079" t="s">
        <v>540</v>
      </c>
      <c r="W17" s="2077" t="s">
        <v>1326</v>
      </c>
      <c r="X17" s="440" t="s">
        <v>530</v>
      </c>
      <c r="Y17" s="57" t="s">
        <v>541</v>
      </c>
      <c r="Z17" s="54">
        <v>41276</v>
      </c>
      <c r="AA17" s="55">
        <v>41639</v>
      </c>
      <c r="AB17" s="438" t="s">
        <v>542</v>
      </c>
      <c r="AC17" s="440" t="s">
        <v>67</v>
      </c>
      <c r="AD17" s="440"/>
      <c r="AE17" s="433" t="s">
        <v>543</v>
      </c>
      <c r="AF17" s="56"/>
    </row>
    <row r="18" spans="1:33" ht="81" customHeight="1" x14ac:dyDescent="0.2">
      <c r="A18" s="2051"/>
      <c r="B18" s="2051"/>
      <c r="C18" s="2068"/>
      <c r="D18" s="2068"/>
      <c r="E18" s="2049"/>
      <c r="F18" s="2049"/>
      <c r="G18" s="2049"/>
      <c r="H18" s="2076"/>
      <c r="I18" s="2060"/>
      <c r="J18" s="2061"/>
      <c r="K18" s="2050"/>
      <c r="L18" s="2050"/>
      <c r="M18" s="2049"/>
      <c r="N18" s="2049"/>
      <c r="O18" s="2049"/>
      <c r="P18" s="2049"/>
      <c r="Q18" s="2079"/>
      <c r="R18" s="2049"/>
      <c r="S18" s="2081"/>
      <c r="T18" s="2049"/>
      <c r="U18" s="2049"/>
      <c r="V18" s="2079"/>
      <c r="W18" s="2077"/>
      <c r="X18" s="440" t="s">
        <v>534</v>
      </c>
      <c r="Y18" s="58" t="s">
        <v>544</v>
      </c>
      <c r="Z18" s="54">
        <v>41276</v>
      </c>
      <c r="AA18" s="55">
        <v>41639</v>
      </c>
      <c r="AB18" s="438" t="s">
        <v>542</v>
      </c>
      <c r="AC18" s="56"/>
      <c r="AD18" s="440" t="s">
        <v>67</v>
      </c>
      <c r="AE18" s="433" t="s">
        <v>545</v>
      </c>
      <c r="AF18" s="56"/>
    </row>
    <row r="19" spans="1:33" ht="127.5" x14ac:dyDescent="0.2">
      <c r="A19" s="2051"/>
      <c r="B19" s="2051"/>
      <c r="C19" s="2068"/>
      <c r="D19" s="2068"/>
      <c r="E19" s="433" t="s">
        <v>93</v>
      </c>
      <c r="F19" s="59" t="s">
        <v>546</v>
      </c>
      <c r="G19" s="59" t="s">
        <v>370</v>
      </c>
      <c r="H19" s="440" t="s">
        <v>67</v>
      </c>
      <c r="I19" s="60"/>
      <c r="J19" s="435" t="s">
        <v>547</v>
      </c>
      <c r="K19" s="2050"/>
      <c r="L19" s="2050"/>
      <c r="M19" s="434">
        <v>0.25</v>
      </c>
      <c r="N19" s="434">
        <v>0.25</v>
      </c>
      <c r="O19" s="434">
        <v>0.25</v>
      </c>
      <c r="P19" s="434">
        <v>0.25</v>
      </c>
      <c r="Q19" s="434">
        <v>1</v>
      </c>
      <c r="R19" s="434">
        <v>1</v>
      </c>
      <c r="S19" s="434">
        <v>0.25</v>
      </c>
      <c r="T19" s="433"/>
      <c r="U19" s="433"/>
      <c r="V19" s="436" t="s">
        <v>548</v>
      </c>
      <c r="W19" s="540" t="s">
        <v>548</v>
      </c>
      <c r="X19" s="440" t="s">
        <v>530</v>
      </c>
      <c r="Y19" s="53" t="s">
        <v>546</v>
      </c>
      <c r="Z19" s="437">
        <v>41276</v>
      </c>
      <c r="AA19" s="61">
        <v>41639</v>
      </c>
      <c r="AB19" s="438" t="s">
        <v>542</v>
      </c>
      <c r="AC19" s="440" t="s">
        <v>67</v>
      </c>
      <c r="AD19" s="440"/>
      <c r="AE19" s="433" t="s">
        <v>549</v>
      </c>
      <c r="AF19" s="56"/>
    </row>
    <row r="20" spans="1:33" ht="112.5" customHeight="1" x14ac:dyDescent="0.2">
      <c r="A20" s="2051"/>
      <c r="B20" s="2051"/>
      <c r="C20" s="2068"/>
      <c r="D20" s="2068"/>
      <c r="E20" s="433" t="s">
        <v>101</v>
      </c>
      <c r="F20" s="442" t="s">
        <v>550</v>
      </c>
      <c r="G20" s="442" t="s">
        <v>370</v>
      </c>
      <c r="H20" s="440" t="s">
        <v>67</v>
      </c>
      <c r="I20" s="60"/>
      <c r="J20" s="62" t="s">
        <v>551</v>
      </c>
      <c r="K20" s="2050"/>
      <c r="L20" s="2050"/>
      <c r="M20" s="434">
        <v>0.25</v>
      </c>
      <c r="N20" s="434">
        <v>0.25</v>
      </c>
      <c r="O20" s="434">
        <v>0.25</v>
      </c>
      <c r="P20" s="434">
        <v>0.25</v>
      </c>
      <c r="Q20" s="434">
        <v>1</v>
      </c>
      <c r="R20" s="434">
        <v>1</v>
      </c>
      <c r="S20" s="434">
        <v>0.25</v>
      </c>
      <c r="T20" s="433"/>
      <c r="U20" s="433"/>
      <c r="V20" s="436" t="s">
        <v>552</v>
      </c>
      <c r="W20" s="540" t="s">
        <v>552</v>
      </c>
      <c r="X20" s="440" t="s">
        <v>530</v>
      </c>
      <c r="Y20" s="53" t="s">
        <v>553</v>
      </c>
      <c r="Z20" s="437">
        <v>41276</v>
      </c>
      <c r="AA20" s="61">
        <v>41639</v>
      </c>
      <c r="AB20" s="438" t="s">
        <v>554</v>
      </c>
      <c r="AC20" s="440"/>
      <c r="AD20" s="440" t="s">
        <v>67</v>
      </c>
      <c r="AE20" s="433" t="s">
        <v>555</v>
      </c>
      <c r="AF20" s="56"/>
    </row>
    <row r="21" spans="1:33" ht="137.25" customHeight="1" x14ac:dyDescent="0.2">
      <c r="A21" s="2051"/>
      <c r="B21" s="2051"/>
      <c r="C21" s="2068"/>
      <c r="D21" s="2068"/>
      <c r="E21" s="433" t="s">
        <v>107</v>
      </c>
      <c r="F21" s="433" t="s">
        <v>556</v>
      </c>
      <c r="G21" s="433" t="s">
        <v>370</v>
      </c>
      <c r="H21" s="440" t="s">
        <v>67</v>
      </c>
      <c r="I21" s="60"/>
      <c r="J21" s="435" t="s">
        <v>557</v>
      </c>
      <c r="K21" s="2051"/>
      <c r="L21" s="2051"/>
      <c r="M21" s="434">
        <v>0.25</v>
      </c>
      <c r="N21" s="434">
        <v>0.25</v>
      </c>
      <c r="O21" s="434">
        <v>0.25</v>
      </c>
      <c r="P21" s="434">
        <v>0.25</v>
      </c>
      <c r="Q21" s="439">
        <v>0.71950000000000003</v>
      </c>
      <c r="R21" s="541">
        <v>0.82199999999999995</v>
      </c>
      <c r="S21" s="541">
        <f>+R21*N21</f>
        <v>0.20549999999999999</v>
      </c>
      <c r="T21" s="433"/>
      <c r="U21" s="433"/>
      <c r="V21" s="436" t="s">
        <v>558</v>
      </c>
      <c r="W21" s="540" t="s">
        <v>1327</v>
      </c>
      <c r="X21" s="440" t="s">
        <v>530</v>
      </c>
      <c r="Y21" s="58" t="s">
        <v>559</v>
      </c>
      <c r="Z21" s="437">
        <v>41276</v>
      </c>
      <c r="AA21" s="61">
        <v>41639</v>
      </c>
      <c r="AB21" s="438" t="s">
        <v>560</v>
      </c>
      <c r="AC21" s="56"/>
      <c r="AD21" s="440" t="s">
        <v>67</v>
      </c>
      <c r="AE21" s="433" t="s">
        <v>561</v>
      </c>
      <c r="AF21" s="56"/>
      <c r="AG21" s="49">
        <f>74/113*100</f>
        <v>65.486725663716811</v>
      </c>
    </row>
    <row r="22" spans="1:33" ht="87.75" customHeight="1" x14ac:dyDescent="0.2">
      <c r="A22" s="2051"/>
      <c r="B22" s="2051"/>
      <c r="C22" s="2068"/>
      <c r="D22" s="2068"/>
      <c r="E22" s="2049" t="s">
        <v>114</v>
      </c>
      <c r="F22" s="2069" t="s">
        <v>562</v>
      </c>
      <c r="G22" s="2069" t="s">
        <v>370</v>
      </c>
      <c r="H22" s="2063" t="s">
        <v>67</v>
      </c>
      <c r="I22" s="2058"/>
      <c r="J22" s="2061" t="s">
        <v>563</v>
      </c>
      <c r="K22" s="2051"/>
      <c r="L22" s="2051"/>
      <c r="M22" s="2048">
        <v>0.25</v>
      </c>
      <c r="N22" s="2048">
        <v>0.25</v>
      </c>
      <c r="O22" s="2048">
        <v>0.25</v>
      </c>
      <c r="P22" s="2048">
        <v>0.25</v>
      </c>
      <c r="Q22" s="2095">
        <v>0.91920000000000002</v>
      </c>
      <c r="R22" s="2096">
        <v>1.0229999999999999</v>
      </c>
      <c r="S22" s="2092">
        <f>+R22*N22</f>
        <v>0.25574999999999998</v>
      </c>
      <c r="T22" s="2049"/>
      <c r="U22" s="2049"/>
      <c r="V22" s="2083" t="s">
        <v>564</v>
      </c>
      <c r="W22" s="2083" t="s">
        <v>1328</v>
      </c>
      <c r="X22" s="440" t="s">
        <v>530</v>
      </c>
      <c r="Y22" s="63" t="s">
        <v>565</v>
      </c>
      <c r="Z22" s="64">
        <v>41276</v>
      </c>
      <c r="AA22" s="65">
        <v>41639</v>
      </c>
      <c r="AB22" s="66" t="s">
        <v>566</v>
      </c>
      <c r="AC22" s="431" t="s">
        <v>67</v>
      </c>
      <c r="AD22" s="431"/>
      <c r="AE22" s="431" t="s">
        <v>567</v>
      </c>
      <c r="AF22" s="67">
        <v>6562793670000</v>
      </c>
    </row>
    <row r="23" spans="1:33" ht="63.75" x14ac:dyDescent="0.2">
      <c r="A23" s="2051"/>
      <c r="B23" s="2051"/>
      <c r="C23" s="2068"/>
      <c r="D23" s="2068"/>
      <c r="E23" s="2049"/>
      <c r="F23" s="2070"/>
      <c r="G23" s="2070"/>
      <c r="H23" s="2064"/>
      <c r="I23" s="2059"/>
      <c r="J23" s="2061"/>
      <c r="K23" s="2051"/>
      <c r="L23" s="2051"/>
      <c r="M23" s="2049"/>
      <c r="N23" s="2049"/>
      <c r="O23" s="2049"/>
      <c r="P23" s="2049"/>
      <c r="Q23" s="2095"/>
      <c r="R23" s="2096"/>
      <c r="S23" s="2093"/>
      <c r="T23" s="2049"/>
      <c r="U23" s="2049"/>
      <c r="V23" s="2084"/>
      <c r="W23" s="2084"/>
      <c r="X23" s="440" t="s">
        <v>534</v>
      </c>
      <c r="Y23" s="58" t="s">
        <v>568</v>
      </c>
      <c r="Z23" s="437">
        <v>41276</v>
      </c>
      <c r="AA23" s="61">
        <v>41455</v>
      </c>
      <c r="AB23" s="438" t="s">
        <v>569</v>
      </c>
      <c r="AC23" s="440"/>
      <c r="AD23" s="440" t="s">
        <v>67</v>
      </c>
      <c r="AE23" s="433" t="s">
        <v>570</v>
      </c>
      <c r="AF23" s="56"/>
    </row>
    <row r="24" spans="1:33" ht="63.75" x14ac:dyDescent="0.2">
      <c r="A24" s="2051"/>
      <c r="B24" s="2051"/>
      <c r="C24" s="2068"/>
      <c r="D24" s="2068"/>
      <c r="E24" s="2049"/>
      <c r="F24" s="2070"/>
      <c r="G24" s="2070"/>
      <c r="H24" s="2064"/>
      <c r="I24" s="2059"/>
      <c r="J24" s="2061"/>
      <c r="K24" s="2051"/>
      <c r="L24" s="2051"/>
      <c r="M24" s="2049"/>
      <c r="N24" s="2049"/>
      <c r="O24" s="2049"/>
      <c r="P24" s="2049"/>
      <c r="Q24" s="2095"/>
      <c r="R24" s="2096"/>
      <c r="S24" s="2093"/>
      <c r="T24" s="2049"/>
      <c r="U24" s="2049"/>
      <c r="V24" s="2084"/>
      <c r="W24" s="2084"/>
      <c r="X24" s="440" t="s">
        <v>571</v>
      </c>
      <c r="Y24" s="58" t="s">
        <v>572</v>
      </c>
      <c r="Z24" s="437">
        <v>41276</v>
      </c>
      <c r="AA24" s="61">
        <v>41639</v>
      </c>
      <c r="AB24" s="438" t="s">
        <v>566</v>
      </c>
      <c r="AC24" s="56"/>
      <c r="AD24" s="440" t="s">
        <v>67</v>
      </c>
      <c r="AE24" s="433" t="s">
        <v>573</v>
      </c>
      <c r="AF24" s="56"/>
    </row>
    <row r="25" spans="1:33" ht="48" customHeight="1" x14ac:dyDescent="0.2">
      <c r="A25" s="2051"/>
      <c r="B25" s="2051"/>
      <c r="C25" s="2068"/>
      <c r="D25" s="2068"/>
      <c r="E25" s="2049"/>
      <c r="F25" s="2071"/>
      <c r="G25" s="2071" t="s">
        <v>574</v>
      </c>
      <c r="H25" s="2076"/>
      <c r="I25" s="2060"/>
      <c r="J25" s="2061"/>
      <c r="K25" s="2051"/>
      <c r="L25" s="2051"/>
      <c r="M25" s="2049"/>
      <c r="N25" s="2049"/>
      <c r="O25" s="2049"/>
      <c r="P25" s="2049"/>
      <c r="Q25" s="2095"/>
      <c r="R25" s="2096"/>
      <c r="S25" s="2094"/>
      <c r="T25" s="2049"/>
      <c r="U25" s="2049"/>
      <c r="V25" s="2085"/>
      <c r="W25" s="2085"/>
      <c r="X25" s="440" t="s">
        <v>575</v>
      </c>
      <c r="Y25" s="58" t="s">
        <v>576</v>
      </c>
      <c r="Z25" s="437">
        <v>41276</v>
      </c>
      <c r="AA25" s="61">
        <v>41639</v>
      </c>
      <c r="AB25" s="438" t="s">
        <v>566</v>
      </c>
      <c r="AC25" s="56"/>
      <c r="AD25" s="440" t="s">
        <v>67</v>
      </c>
      <c r="AE25" s="433" t="s">
        <v>577</v>
      </c>
      <c r="AF25" s="56"/>
    </row>
    <row r="26" spans="1:33" ht="159.75" customHeight="1" x14ac:dyDescent="0.2">
      <c r="A26" s="2086" t="s">
        <v>578</v>
      </c>
      <c r="B26" s="2086" t="s">
        <v>579</v>
      </c>
      <c r="C26" s="2089">
        <v>1016002970000</v>
      </c>
      <c r="D26" s="2086" t="s">
        <v>580</v>
      </c>
      <c r="E26" s="68" t="s">
        <v>65</v>
      </c>
      <c r="F26" s="69" t="s">
        <v>581</v>
      </c>
      <c r="G26" s="69" t="s">
        <v>370</v>
      </c>
      <c r="H26" s="70"/>
      <c r="I26" s="71" t="s">
        <v>67</v>
      </c>
      <c r="J26" s="72" t="s">
        <v>582</v>
      </c>
      <c r="K26" s="73">
        <v>41320</v>
      </c>
      <c r="L26" s="73">
        <v>41639</v>
      </c>
      <c r="M26" s="74">
        <v>0</v>
      </c>
      <c r="N26" s="74">
        <v>0.23</v>
      </c>
      <c r="O26" s="74">
        <v>0.33</v>
      </c>
      <c r="P26" s="74">
        <v>0.44</v>
      </c>
      <c r="Q26" s="75" t="s">
        <v>583</v>
      </c>
      <c r="R26" s="75">
        <v>0.23</v>
      </c>
      <c r="S26" s="75">
        <f>+R26*N26</f>
        <v>5.2900000000000003E-2</v>
      </c>
      <c r="T26" s="75"/>
      <c r="U26" s="75"/>
      <c r="V26" s="69" t="s">
        <v>584</v>
      </c>
      <c r="W26" s="75" t="s">
        <v>1329</v>
      </c>
      <c r="X26" s="71" t="s">
        <v>530</v>
      </c>
      <c r="Y26" s="76" t="s">
        <v>585</v>
      </c>
      <c r="Z26" s="77">
        <v>41320</v>
      </c>
      <c r="AA26" s="77">
        <v>41274</v>
      </c>
      <c r="AB26" s="78" t="s">
        <v>586</v>
      </c>
      <c r="AC26" s="70" t="s">
        <v>67</v>
      </c>
      <c r="AD26" s="79"/>
      <c r="AE26" s="77" t="s">
        <v>587</v>
      </c>
      <c r="AF26" s="80">
        <v>55000000</v>
      </c>
    </row>
    <row r="27" spans="1:33" ht="82.5" customHeight="1" x14ac:dyDescent="0.2">
      <c r="A27" s="2087"/>
      <c r="B27" s="2087"/>
      <c r="C27" s="2090"/>
      <c r="D27" s="2087"/>
      <c r="E27" s="68" t="s">
        <v>84</v>
      </c>
      <c r="F27" s="69" t="s">
        <v>588</v>
      </c>
      <c r="G27" s="69" t="s">
        <v>589</v>
      </c>
      <c r="H27" s="70"/>
      <c r="I27" s="71" t="s">
        <v>67</v>
      </c>
      <c r="J27" s="72" t="s">
        <v>590</v>
      </c>
      <c r="K27" s="73">
        <v>41276</v>
      </c>
      <c r="L27" s="73">
        <v>41639</v>
      </c>
      <c r="M27" s="74">
        <v>0.25</v>
      </c>
      <c r="N27" s="74">
        <v>0.25</v>
      </c>
      <c r="O27" s="74">
        <v>0.25</v>
      </c>
      <c r="P27" s="74">
        <v>0.25</v>
      </c>
      <c r="Q27" s="75">
        <v>0.75</v>
      </c>
      <c r="R27" s="75">
        <v>0.93</v>
      </c>
      <c r="S27" s="75">
        <f>+R27*N27</f>
        <v>0.23250000000000001</v>
      </c>
      <c r="T27" s="75"/>
      <c r="U27" s="75"/>
      <c r="V27" s="69" t="s">
        <v>591</v>
      </c>
      <c r="W27" s="75" t="s">
        <v>1330</v>
      </c>
      <c r="X27" s="71" t="s">
        <v>530</v>
      </c>
      <c r="Y27" s="76" t="s">
        <v>592</v>
      </c>
      <c r="Z27" s="77">
        <v>41276</v>
      </c>
      <c r="AA27" s="77">
        <v>41639</v>
      </c>
      <c r="AB27" s="78" t="s">
        <v>593</v>
      </c>
      <c r="AC27" s="70" t="s">
        <v>67</v>
      </c>
      <c r="AD27" s="79"/>
      <c r="AE27" s="77" t="s">
        <v>594</v>
      </c>
      <c r="AF27" s="81"/>
    </row>
    <row r="28" spans="1:33" ht="91.5" customHeight="1" x14ac:dyDescent="0.2">
      <c r="A28" s="2087"/>
      <c r="B28" s="2087"/>
      <c r="C28" s="2090"/>
      <c r="D28" s="2087"/>
      <c r="E28" s="68" t="s">
        <v>93</v>
      </c>
      <c r="F28" s="69" t="s">
        <v>595</v>
      </c>
      <c r="G28" s="69" t="s">
        <v>370</v>
      </c>
      <c r="H28" s="70"/>
      <c r="I28" s="71" t="s">
        <v>67</v>
      </c>
      <c r="J28" s="82" t="s">
        <v>596</v>
      </c>
      <c r="K28" s="73">
        <v>41276</v>
      </c>
      <c r="L28" s="73">
        <v>41639</v>
      </c>
      <c r="M28" s="74">
        <v>0.25</v>
      </c>
      <c r="N28" s="74">
        <v>0.25</v>
      </c>
      <c r="O28" s="74">
        <v>0.25</v>
      </c>
      <c r="P28" s="74">
        <v>0.25</v>
      </c>
      <c r="Q28" s="75">
        <v>0.25</v>
      </c>
      <c r="R28" s="75">
        <v>1</v>
      </c>
      <c r="S28" s="75">
        <v>0.25</v>
      </c>
      <c r="T28" s="75"/>
      <c r="U28" s="75"/>
      <c r="V28" s="69" t="s">
        <v>597</v>
      </c>
      <c r="W28" s="75" t="s">
        <v>1331</v>
      </c>
      <c r="X28" s="71" t="s">
        <v>530</v>
      </c>
      <c r="Y28" s="76" t="s">
        <v>585</v>
      </c>
      <c r="Z28" s="77">
        <v>41276</v>
      </c>
      <c r="AA28" s="77">
        <v>41639</v>
      </c>
      <c r="AB28" s="78" t="s">
        <v>598</v>
      </c>
      <c r="AC28" s="70" t="s">
        <v>67</v>
      </c>
      <c r="AD28" s="79"/>
      <c r="AE28" s="77" t="s">
        <v>587</v>
      </c>
      <c r="AF28" s="83">
        <v>202351480527</v>
      </c>
    </row>
    <row r="29" spans="1:33" ht="66.75" customHeight="1" x14ac:dyDescent="0.2">
      <c r="A29" s="2087"/>
      <c r="B29" s="2087"/>
      <c r="C29" s="2090"/>
      <c r="D29" s="2087"/>
      <c r="E29" s="68" t="s">
        <v>101</v>
      </c>
      <c r="F29" s="69" t="s">
        <v>599</v>
      </c>
      <c r="G29" s="69" t="s">
        <v>370</v>
      </c>
      <c r="H29" s="70"/>
      <c r="I29" s="71" t="s">
        <v>67</v>
      </c>
      <c r="J29" s="72" t="s">
        <v>600</v>
      </c>
      <c r="K29" s="73">
        <v>41276</v>
      </c>
      <c r="L29" s="73">
        <v>41639</v>
      </c>
      <c r="M29" s="74">
        <v>0.25</v>
      </c>
      <c r="N29" s="74">
        <v>0.25</v>
      </c>
      <c r="O29" s="74">
        <v>0.25</v>
      </c>
      <c r="P29" s="74">
        <v>0.25</v>
      </c>
      <c r="Q29" s="75">
        <v>1</v>
      </c>
      <c r="R29" s="75">
        <v>1</v>
      </c>
      <c r="S29" s="75">
        <f t="shared" ref="S29:S34" si="0">+R29*N29</f>
        <v>0.25</v>
      </c>
      <c r="T29" s="75"/>
      <c r="U29" s="75"/>
      <c r="V29" s="69" t="s">
        <v>601</v>
      </c>
      <c r="W29" s="75" t="s">
        <v>1332</v>
      </c>
      <c r="X29" s="71" t="s">
        <v>530</v>
      </c>
      <c r="Y29" s="76" t="s">
        <v>592</v>
      </c>
      <c r="Z29" s="77">
        <v>41276</v>
      </c>
      <c r="AA29" s="77">
        <v>41639</v>
      </c>
      <c r="AB29" s="78" t="s">
        <v>602</v>
      </c>
      <c r="AC29" s="70" t="s">
        <v>67</v>
      </c>
      <c r="AD29" s="79"/>
      <c r="AE29" s="77" t="s">
        <v>603</v>
      </c>
      <c r="AF29" s="81"/>
    </row>
    <row r="30" spans="1:33" ht="56.25" customHeight="1" x14ac:dyDescent="0.2">
      <c r="A30" s="2087"/>
      <c r="B30" s="2087"/>
      <c r="C30" s="2090"/>
      <c r="D30" s="2087"/>
      <c r="E30" s="68" t="s">
        <v>107</v>
      </c>
      <c r="F30" s="69" t="s">
        <v>604</v>
      </c>
      <c r="G30" s="69" t="s">
        <v>370</v>
      </c>
      <c r="H30" s="70"/>
      <c r="I30" s="71" t="s">
        <v>67</v>
      </c>
      <c r="J30" s="72" t="s">
        <v>605</v>
      </c>
      <c r="K30" s="73">
        <v>41276</v>
      </c>
      <c r="L30" s="73">
        <v>41639</v>
      </c>
      <c r="M30" s="74">
        <v>0.25</v>
      </c>
      <c r="N30" s="74">
        <v>0.25</v>
      </c>
      <c r="O30" s="74">
        <v>0.25</v>
      </c>
      <c r="P30" s="74">
        <v>0.25</v>
      </c>
      <c r="Q30" s="75">
        <v>0.25</v>
      </c>
      <c r="R30" s="75">
        <v>1</v>
      </c>
      <c r="S30" s="75">
        <f t="shared" si="0"/>
        <v>0.25</v>
      </c>
      <c r="T30" s="75"/>
      <c r="U30" s="75"/>
      <c r="V30" s="69" t="s">
        <v>606</v>
      </c>
      <c r="W30" s="75" t="s">
        <v>1333</v>
      </c>
      <c r="X30" s="71" t="s">
        <v>530</v>
      </c>
      <c r="Y30" s="76" t="s">
        <v>607</v>
      </c>
      <c r="Z30" s="77">
        <v>41276</v>
      </c>
      <c r="AA30" s="77">
        <v>41639</v>
      </c>
      <c r="AB30" s="78" t="s">
        <v>608</v>
      </c>
      <c r="AC30" s="70" t="s">
        <v>67</v>
      </c>
      <c r="AD30" s="79"/>
      <c r="AE30" s="77" t="s">
        <v>587</v>
      </c>
      <c r="AF30" s="83">
        <v>12911713200</v>
      </c>
    </row>
    <row r="31" spans="1:33" ht="165.75" x14ac:dyDescent="0.2">
      <c r="A31" s="2088"/>
      <c r="B31" s="2088"/>
      <c r="C31" s="2091"/>
      <c r="D31" s="2088"/>
      <c r="E31" s="68" t="s">
        <v>114</v>
      </c>
      <c r="F31" s="69" t="s">
        <v>609</v>
      </c>
      <c r="G31" s="69" t="s">
        <v>370</v>
      </c>
      <c r="H31" s="70"/>
      <c r="I31" s="71" t="s">
        <v>67</v>
      </c>
      <c r="J31" s="72" t="s">
        <v>610</v>
      </c>
      <c r="K31" s="73">
        <v>41276</v>
      </c>
      <c r="L31" s="73">
        <v>41639</v>
      </c>
      <c r="M31" s="74">
        <v>0.25</v>
      </c>
      <c r="N31" s="74">
        <v>0.25</v>
      </c>
      <c r="O31" s="74">
        <v>0.25</v>
      </c>
      <c r="P31" s="74">
        <v>0.25</v>
      </c>
      <c r="Q31" s="75">
        <v>0.25</v>
      </c>
      <c r="R31" s="75">
        <v>1</v>
      </c>
      <c r="S31" s="75">
        <f t="shared" si="0"/>
        <v>0.25</v>
      </c>
      <c r="T31" s="75"/>
      <c r="U31" s="75"/>
      <c r="V31" s="69" t="s">
        <v>611</v>
      </c>
      <c r="W31" s="75" t="s">
        <v>1334</v>
      </c>
      <c r="X31" s="71" t="s">
        <v>530</v>
      </c>
      <c r="Y31" s="76" t="s">
        <v>585</v>
      </c>
      <c r="Z31" s="77">
        <v>41276</v>
      </c>
      <c r="AA31" s="77">
        <v>41639</v>
      </c>
      <c r="AB31" s="78" t="s">
        <v>608</v>
      </c>
      <c r="AC31" s="70" t="s">
        <v>67</v>
      </c>
      <c r="AD31" s="79"/>
      <c r="AE31" s="77" t="s">
        <v>587</v>
      </c>
      <c r="AF31" s="83">
        <v>184390544</v>
      </c>
    </row>
    <row r="32" spans="1:33" ht="116.25" customHeight="1" x14ac:dyDescent="0.2">
      <c r="A32" s="2101" t="s">
        <v>612</v>
      </c>
      <c r="B32" s="2101" t="s">
        <v>613</v>
      </c>
      <c r="C32" s="2116">
        <v>1016002989999</v>
      </c>
      <c r="D32" s="2101" t="s">
        <v>614</v>
      </c>
      <c r="E32" s="84" t="s">
        <v>149</v>
      </c>
      <c r="F32" s="85" t="s">
        <v>615</v>
      </c>
      <c r="G32" s="85" t="s">
        <v>370</v>
      </c>
      <c r="H32" s="86"/>
      <c r="I32" s="87" t="s">
        <v>67</v>
      </c>
      <c r="J32" s="88" t="s">
        <v>616</v>
      </c>
      <c r="K32" s="89">
        <v>41276</v>
      </c>
      <c r="L32" s="89">
        <v>41639</v>
      </c>
      <c r="M32" s="90">
        <v>0.25</v>
      </c>
      <c r="N32" s="90">
        <v>0.66</v>
      </c>
      <c r="O32" s="90">
        <v>7.0000000000000007E-2</v>
      </c>
      <c r="P32" s="90">
        <v>0.02</v>
      </c>
      <c r="Q32" s="91">
        <v>0.25</v>
      </c>
      <c r="R32" s="91">
        <v>0.62</v>
      </c>
      <c r="S32" s="91">
        <f t="shared" si="0"/>
        <v>0.40920000000000001</v>
      </c>
      <c r="T32" s="91"/>
      <c r="U32" s="91"/>
      <c r="V32" s="85" t="s">
        <v>617</v>
      </c>
      <c r="W32" s="542" t="s">
        <v>1335</v>
      </c>
      <c r="X32" s="87" t="s">
        <v>530</v>
      </c>
      <c r="Y32" s="92" t="s">
        <v>616</v>
      </c>
      <c r="Z32" s="93">
        <v>41276</v>
      </c>
      <c r="AA32" s="93">
        <v>41639</v>
      </c>
      <c r="AB32" s="94" t="s">
        <v>586</v>
      </c>
      <c r="AC32" s="86" t="s">
        <v>67</v>
      </c>
      <c r="AD32" s="95"/>
      <c r="AE32" s="93" t="s">
        <v>618</v>
      </c>
      <c r="AF32" s="96">
        <v>758757511732</v>
      </c>
    </row>
    <row r="33" spans="1:32" ht="138" customHeight="1" x14ac:dyDescent="0.2">
      <c r="A33" s="2102"/>
      <c r="B33" s="2102"/>
      <c r="C33" s="2117"/>
      <c r="D33" s="2102"/>
      <c r="E33" s="84" t="s">
        <v>182</v>
      </c>
      <c r="F33" s="85" t="s">
        <v>619</v>
      </c>
      <c r="G33" s="85" t="s">
        <v>370</v>
      </c>
      <c r="H33" s="86"/>
      <c r="I33" s="87" t="s">
        <v>67</v>
      </c>
      <c r="J33" s="88" t="s">
        <v>620</v>
      </c>
      <c r="K33" s="89">
        <v>41320</v>
      </c>
      <c r="L33" s="89">
        <v>41639</v>
      </c>
      <c r="M33" s="90">
        <v>0</v>
      </c>
      <c r="N33" s="90">
        <v>0.3</v>
      </c>
      <c r="O33" s="90">
        <v>0.3</v>
      </c>
      <c r="P33" s="90">
        <v>0.4</v>
      </c>
      <c r="Q33" s="91" t="s">
        <v>583</v>
      </c>
      <c r="R33" s="91">
        <v>0.3</v>
      </c>
      <c r="S33" s="91">
        <f t="shared" si="0"/>
        <v>0.09</v>
      </c>
      <c r="T33" s="91"/>
      <c r="U33" s="91"/>
      <c r="V33" s="85" t="s">
        <v>621</v>
      </c>
      <c r="W33" s="85" t="s">
        <v>1336</v>
      </c>
      <c r="X33" s="87" t="s">
        <v>530</v>
      </c>
      <c r="Y33" s="92" t="s">
        <v>622</v>
      </c>
      <c r="Z33" s="93">
        <v>41320</v>
      </c>
      <c r="AA33" s="93">
        <v>41639</v>
      </c>
      <c r="AB33" s="94" t="s">
        <v>586</v>
      </c>
      <c r="AC33" s="86" t="s">
        <v>67</v>
      </c>
      <c r="AD33" s="95"/>
      <c r="AE33" s="93" t="s">
        <v>623</v>
      </c>
      <c r="AF33" s="96">
        <v>56650000</v>
      </c>
    </row>
    <row r="34" spans="1:32" ht="51" customHeight="1" x14ac:dyDescent="0.2">
      <c r="A34" s="2102"/>
      <c r="B34" s="2102"/>
      <c r="C34" s="2117"/>
      <c r="D34" s="2102"/>
      <c r="E34" s="2107" t="s">
        <v>188</v>
      </c>
      <c r="F34" s="2107" t="s">
        <v>624</v>
      </c>
      <c r="G34" s="2107" t="s">
        <v>370</v>
      </c>
      <c r="H34" s="2104"/>
      <c r="I34" s="2107" t="s">
        <v>67</v>
      </c>
      <c r="J34" s="2110" t="s">
        <v>624</v>
      </c>
      <c r="K34" s="89">
        <v>41276</v>
      </c>
      <c r="L34" s="89">
        <v>41639</v>
      </c>
      <c r="M34" s="2113">
        <v>0.24</v>
      </c>
      <c r="N34" s="2113">
        <v>0.26</v>
      </c>
      <c r="O34" s="2113">
        <v>0.24</v>
      </c>
      <c r="P34" s="2113">
        <v>0.26</v>
      </c>
      <c r="Q34" s="2125">
        <v>0.24</v>
      </c>
      <c r="R34" s="2125">
        <v>1</v>
      </c>
      <c r="S34" s="2125">
        <f t="shared" si="0"/>
        <v>0.26</v>
      </c>
      <c r="T34" s="2125"/>
      <c r="U34" s="2125"/>
      <c r="V34" s="92" t="s">
        <v>625</v>
      </c>
      <c r="W34" s="543" t="s">
        <v>1337</v>
      </c>
      <c r="X34" s="87" t="s">
        <v>530</v>
      </c>
      <c r="Y34" s="92" t="s">
        <v>626</v>
      </c>
      <c r="Z34" s="93">
        <v>41276</v>
      </c>
      <c r="AA34" s="93">
        <v>41639</v>
      </c>
      <c r="AB34" s="94" t="s">
        <v>586</v>
      </c>
      <c r="AC34" s="86" t="s">
        <v>67</v>
      </c>
      <c r="AD34" s="95"/>
      <c r="AE34" s="93" t="s">
        <v>627</v>
      </c>
      <c r="AF34" s="96">
        <v>3246873453</v>
      </c>
    </row>
    <row r="35" spans="1:32" ht="45" customHeight="1" x14ac:dyDescent="0.2">
      <c r="A35" s="2102"/>
      <c r="B35" s="2102"/>
      <c r="C35" s="2117"/>
      <c r="D35" s="2102"/>
      <c r="E35" s="2108"/>
      <c r="F35" s="2108"/>
      <c r="G35" s="2108"/>
      <c r="H35" s="2105"/>
      <c r="I35" s="2108"/>
      <c r="J35" s="2111"/>
      <c r="K35" s="89">
        <v>41276</v>
      </c>
      <c r="L35" s="89">
        <v>41639</v>
      </c>
      <c r="M35" s="2114"/>
      <c r="N35" s="2114"/>
      <c r="O35" s="2114"/>
      <c r="P35" s="2114"/>
      <c r="Q35" s="2126"/>
      <c r="R35" s="2126"/>
      <c r="S35" s="2126"/>
      <c r="T35" s="2126"/>
      <c r="U35" s="2126"/>
      <c r="V35" s="92" t="s">
        <v>628</v>
      </c>
      <c r="W35" s="92" t="s">
        <v>1338</v>
      </c>
      <c r="X35" s="87" t="s">
        <v>534</v>
      </c>
      <c r="Y35" s="92" t="s">
        <v>629</v>
      </c>
      <c r="Z35" s="93">
        <v>41276</v>
      </c>
      <c r="AA35" s="93">
        <v>41639</v>
      </c>
      <c r="AB35" s="94" t="s">
        <v>630</v>
      </c>
      <c r="AC35" s="86" t="s">
        <v>67</v>
      </c>
      <c r="AD35" s="95"/>
      <c r="AE35" s="93" t="s">
        <v>631</v>
      </c>
      <c r="AF35" s="97"/>
    </row>
    <row r="36" spans="1:32" ht="114.75" x14ac:dyDescent="0.2">
      <c r="A36" s="2102"/>
      <c r="B36" s="2102"/>
      <c r="C36" s="2117"/>
      <c r="D36" s="2102"/>
      <c r="E36" s="2108"/>
      <c r="F36" s="2108"/>
      <c r="G36" s="2108"/>
      <c r="H36" s="2105"/>
      <c r="I36" s="2108"/>
      <c r="J36" s="2111"/>
      <c r="K36" s="89">
        <v>41276</v>
      </c>
      <c r="L36" s="89">
        <v>41639</v>
      </c>
      <c r="M36" s="2114"/>
      <c r="N36" s="2114"/>
      <c r="O36" s="2114"/>
      <c r="P36" s="2114"/>
      <c r="Q36" s="2126"/>
      <c r="R36" s="2126"/>
      <c r="S36" s="2126"/>
      <c r="T36" s="2126"/>
      <c r="U36" s="2126"/>
      <c r="V36" s="92" t="s">
        <v>632</v>
      </c>
      <c r="W36" s="85" t="s">
        <v>1339</v>
      </c>
      <c r="X36" s="87" t="s">
        <v>571</v>
      </c>
      <c r="Y36" s="92" t="s">
        <v>633</v>
      </c>
      <c r="Z36" s="93">
        <v>41276</v>
      </c>
      <c r="AA36" s="93">
        <v>41639</v>
      </c>
      <c r="AB36" s="94" t="s">
        <v>586</v>
      </c>
      <c r="AC36" s="86" t="s">
        <v>67</v>
      </c>
      <c r="AD36" s="95"/>
      <c r="AE36" s="93" t="s">
        <v>634</v>
      </c>
      <c r="AF36" s="97"/>
    </row>
    <row r="37" spans="1:32" ht="36.75" customHeight="1" x14ac:dyDescent="0.2">
      <c r="A37" s="2102"/>
      <c r="B37" s="2102"/>
      <c r="C37" s="2117"/>
      <c r="D37" s="2102"/>
      <c r="E37" s="2108"/>
      <c r="F37" s="2108"/>
      <c r="G37" s="2108"/>
      <c r="H37" s="2105"/>
      <c r="I37" s="2108"/>
      <c r="J37" s="2111"/>
      <c r="K37" s="89">
        <v>41276</v>
      </c>
      <c r="L37" s="89">
        <v>41639</v>
      </c>
      <c r="M37" s="2114"/>
      <c r="N37" s="2114"/>
      <c r="O37" s="2114"/>
      <c r="P37" s="2114"/>
      <c r="Q37" s="2126"/>
      <c r="R37" s="2126"/>
      <c r="S37" s="2126"/>
      <c r="T37" s="2126"/>
      <c r="U37" s="2126"/>
      <c r="V37" s="92" t="s">
        <v>635</v>
      </c>
      <c r="W37" s="85" t="s">
        <v>635</v>
      </c>
      <c r="X37" s="87" t="s">
        <v>575</v>
      </c>
      <c r="Y37" s="92" t="s">
        <v>636</v>
      </c>
      <c r="Z37" s="93">
        <v>41276</v>
      </c>
      <c r="AA37" s="93">
        <v>41639</v>
      </c>
      <c r="AB37" s="94" t="s">
        <v>602</v>
      </c>
      <c r="AC37" s="86" t="s">
        <v>67</v>
      </c>
      <c r="AD37" s="95"/>
      <c r="AE37" s="93" t="s">
        <v>637</v>
      </c>
      <c r="AF37" s="98"/>
    </row>
    <row r="38" spans="1:32" ht="57" customHeight="1" x14ac:dyDescent="0.2">
      <c r="A38" s="2102"/>
      <c r="B38" s="2102"/>
      <c r="C38" s="2117"/>
      <c r="D38" s="2102"/>
      <c r="E38" s="2109"/>
      <c r="F38" s="2109"/>
      <c r="G38" s="2109"/>
      <c r="H38" s="2106"/>
      <c r="I38" s="2109"/>
      <c r="J38" s="2112"/>
      <c r="K38" s="89">
        <v>41276</v>
      </c>
      <c r="L38" s="89">
        <v>41639</v>
      </c>
      <c r="M38" s="2115"/>
      <c r="N38" s="2115"/>
      <c r="O38" s="2115"/>
      <c r="P38" s="2115"/>
      <c r="Q38" s="2127"/>
      <c r="R38" s="2127"/>
      <c r="S38" s="2127"/>
      <c r="T38" s="2127"/>
      <c r="U38" s="2127"/>
      <c r="V38" s="85" t="s">
        <v>638</v>
      </c>
      <c r="W38" s="85" t="s">
        <v>1340</v>
      </c>
      <c r="X38" s="87" t="s">
        <v>639</v>
      </c>
      <c r="Y38" s="92" t="s">
        <v>599</v>
      </c>
      <c r="Z38" s="93">
        <v>41276</v>
      </c>
      <c r="AA38" s="93">
        <v>41639</v>
      </c>
      <c r="AB38" s="94" t="s">
        <v>602</v>
      </c>
      <c r="AC38" s="86" t="s">
        <v>67</v>
      </c>
      <c r="AD38" s="95"/>
      <c r="AE38" s="93" t="s">
        <v>640</v>
      </c>
      <c r="AF38" s="98"/>
    </row>
    <row r="39" spans="1:32" ht="77.25" customHeight="1" x14ac:dyDescent="0.2">
      <c r="A39" s="2102"/>
      <c r="B39" s="2102"/>
      <c r="C39" s="2117"/>
      <c r="D39" s="2102"/>
      <c r="E39" s="84" t="s">
        <v>199</v>
      </c>
      <c r="F39" s="85" t="s">
        <v>604</v>
      </c>
      <c r="G39" s="85" t="s">
        <v>370</v>
      </c>
      <c r="H39" s="86"/>
      <c r="I39" s="87" t="s">
        <v>67</v>
      </c>
      <c r="J39" s="88" t="s">
        <v>641</v>
      </c>
      <c r="K39" s="89">
        <v>41276</v>
      </c>
      <c r="L39" s="89">
        <v>41639</v>
      </c>
      <c r="M39" s="90">
        <v>0.25</v>
      </c>
      <c r="N39" s="90">
        <v>0.25</v>
      </c>
      <c r="O39" s="90">
        <v>0.25</v>
      </c>
      <c r="P39" s="90">
        <v>0.25</v>
      </c>
      <c r="Q39" s="91">
        <v>0.25</v>
      </c>
      <c r="R39" s="91">
        <v>1</v>
      </c>
      <c r="S39" s="91">
        <f t="shared" ref="S39:S45" si="1">+R39*N39</f>
        <v>0.25</v>
      </c>
      <c r="T39" s="91"/>
      <c r="U39" s="91"/>
      <c r="V39" s="85" t="s">
        <v>597</v>
      </c>
      <c r="W39" s="85" t="s">
        <v>1333</v>
      </c>
      <c r="X39" s="87" t="s">
        <v>530</v>
      </c>
      <c r="Y39" s="92" t="s">
        <v>642</v>
      </c>
      <c r="Z39" s="93">
        <v>41276</v>
      </c>
      <c r="AA39" s="93">
        <v>41639</v>
      </c>
      <c r="AB39" s="94" t="s">
        <v>643</v>
      </c>
      <c r="AC39" s="86" t="s">
        <v>67</v>
      </c>
      <c r="AD39" s="95"/>
      <c r="AE39" s="93" t="s">
        <v>587</v>
      </c>
      <c r="AF39" s="96">
        <v>59164140000</v>
      </c>
    </row>
    <row r="40" spans="1:32" ht="99.75" customHeight="1" x14ac:dyDescent="0.2">
      <c r="A40" s="2102"/>
      <c r="B40" s="2102"/>
      <c r="C40" s="2117"/>
      <c r="D40" s="2102"/>
      <c r="E40" s="84" t="s">
        <v>207</v>
      </c>
      <c r="F40" s="85" t="s">
        <v>609</v>
      </c>
      <c r="G40" s="85" t="s">
        <v>370</v>
      </c>
      <c r="H40" s="86"/>
      <c r="I40" s="87" t="s">
        <v>67</v>
      </c>
      <c r="J40" s="88" t="s">
        <v>644</v>
      </c>
      <c r="K40" s="89">
        <v>41276</v>
      </c>
      <c r="L40" s="89">
        <v>41639</v>
      </c>
      <c r="M40" s="90">
        <v>0.25</v>
      </c>
      <c r="N40" s="90">
        <v>0.25</v>
      </c>
      <c r="O40" s="90">
        <v>0.25</v>
      </c>
      <c r="P40" s="90">
        <v>0.25</v>
      </c>
      <c r="Q40" s="91">
        <v>0.25</v>
      </c>
      <c r="R40" s="91">
        <v>1</v>
      </c>
      <c r="S40" s="91">
        <f t="shared" si="1"/>
        <v>0.25</v>
      </c>
      <c r="T40" s="91"/>
      <c r="U40" s="91"/>
      <c r="V40" s="85" t="s">
        <v>645</v>
      </c>
      <c r="W40" s="85" t="s">
        <v>1334</v>
      </c>
      <c r="X40" s="87" t="s">
        <v>530</v>
      </c>
      <c r="Y40" s="92" t="s">
        <v>642</v>
      </c>
      <c r="Z40" s="93">
        <v>41276</v>
      </c>
      <c r="AA40" s="93">
        <v>41639</v>
      </c>
      <c r="AB40" s="94" t="s">
        <v>643</v>
      </c>
      <c r="AC40" s="86" t="s">
        <v>67</v>
      </c>
      <c r="AD40" s="95"/>
      <c r="AE40" s="93" t="s">
        <v>587</v>
      </c>
      <c r="AF40" s="96">
        <v>185140544</v>
      </c>
    </row>
    <row r="41" spans="1:32" ht="92.25" customHeight="1" x14ac:dyDescent="0.2">
      <c r="A41" s="2103"/>
      <c r="B41" s="2103"/>
      <c r="C41" s="2118"/>
      <c r="D41" s="2103"/>
      <c r="E41" s="84" t="s">
        <v>212</v>
      </c>
      <c r="F41" s="85" t="s">
        <v>646</v>
      </c>
      <c r="G41" s="85" t="s">
        <v>370</v>
      </c>
      <c r="H41" s="87" t="s">
        <v>67</v>
      </c>
      <c r="I41" s="86"/>
      <c r="J41" s="88" t="s">
        <v>647</v>
      </c>
      <c r="K41" s="89">
        <v>41276</v>
      </c>
      <c r="L41" s="89">
        <v>41639</v>
      </c>
      <c r="M41" s="90">
        <v>0.25</v>
      </c>
      <c r="N41" s="90">
        <v>0.25</v>
      </c>
      <c r="O41" s="90">
        <v>0.25</v>
      </c>
      <c r="P41" s="90">
        <v>0.25</v>
      </c>
      <c r="Q41" s="91">
        <v>1</v>
      </c>
      <c r="R41" s="91">
        <v>1</v>
      </c>
      <c r="S41" s="91">
        <f t="shared" si="1"/>
        <v>0.25</v>
      </c>
      <c r="T41" s="91"/>
      <c r="U41" s="91"/>
      <c r="V41" s="85" t="s">
        <v>648</v>
      </c>
      <c r="W41" s="85" t="s">
        <v>1341</v>
      </c>
      <c r="X41" s="87" t="s">
        <v>530</v>
      </c>
      <c r="Y41" s="92" t="s">
        <v>646</v>
      </c>
      <c r="Z41" s="93">
        <v>41276</v>
      </c>
      <c r="AA41" s="93">
        <v>41639</v>
      </c>
      <c r="AB41" s="94" t="s">
        <v>586</v>
      </c>
      <c r="AC41" s="86"/>
      <c r="AD41" s="95"/>
      <c r="AE41" s="93" t="s">
        <v>649</v>
      </c>
      <c r="AF41" s="98"/>
    </row>
    <row r="42" spans="1:32" ht="267.75" x14ac:dyDescent="0.2">
      <c r="A42" s="99" t="s">
        <v>650</v>
      </c>
      <c r="B42" s="99" t="s">
        <v>651</v>
      </c>
      <c r="C42" s="100">
        <v>1116001330000</v>
      </c>
      <c r="D42" s="101" t="s">
        <v>652</v>
      </c>
      <c r="E42" s="100" t="s">
        <v>221</v>
      </c>
      <c r="F42" s="102" t="s">
        <v>653</v>
      </c>
      <c r="G42" s="102" t="s">
        <v>370</v>
      </c>
      <c r="H42" s="103"/>
      <c r="I42" s="101" t="s">
        <v>67</v>
      </c>
      <c r="J42" s="104" t="s">
        <v>654</v>
      </c>
      <c r="K42" s="105" t="s">
        <v>655</v>
      </c>
      <c r="L42" s="105">
        <v>41455</v>
      </c>
      <c r="M42" s="106">
        <v>0</v>
      </c>
      <c r="N42" s="106">
        <v>0.5</v>
      </c>
      <c r="O42" s="106">
        <v>0.5</v>
      </c>
      <c r="P42" s="106">
        <v>0</v>
      </c>
      <c r="Q42" s="107" t="s">
        <v>583</v>
      </c>
      <c r="R42" s="107">
        <v>1</v>
      </c>
      <c r="S42" s="107">
        <f t="shared" si="1"/>
        <v>0.5</v>
      </c>
      <c r="T42" s="107"/>
      <c r="U42" s="107"/>
      <c r="V42" s="107" t="s">
        <v>625</v>
      </c>
      <c r="W42" s="107" t="s">
        <v>1342</v>
      </c>
      <c r="X42" s="101" t="s">
        <v>530</v>
      </c>
      <c r="Y42" s="108" t="s">
        <v>656</v>
      </c>
      <c r="Z42" s="109">
        <v>41320</v>
      </c>
      <c r="AA42" s="109">
        <v>41455</v>
      </c>
      <c r="AB42" s="110" t="s">
        <v>586</v>
      </c>
      <c r="AC42" s="103" t="s">
        <v>67</v>
      </c>
      <c r="AD42" s="111"/>
      <c r="AE42" s="109" t="s">
        <v>657</v>
      </c>
      <c r="AF42" s="112">
        <v>30000000</v>
      </c>
    </row>
    <row r="43" spans="1:32" s="124" customFormat="1" ht="96.75" customHeight="1" x14ac:dyDescent="0.2">
      <c r="A43" s="2097"/>
      <c r="B43" s="2098"/>
      <c r="C43" s="2099"/>
      <c r="D43" s="2100"/>
      <c r="E43" s="430" t="s">
        <v>268</v>
      </c>
      <c r="F43" s="113" t="s">
        <v>658</v>
      </c>
      <c r="G43" s="113" t="s">
        <v>370</v>
      </c>
      <c r="H43" s="431" t="s">
        <v>67</v>
      </c>
      <c r="I43" s="114"/>
      <c r="J43" s="115" t="s">
        <v>658</v>
      </c>
      <c r="K43" s="64">
        <v>41276</v>
      </c>
      <c r="L43" s="64">
        <v>41455</v>
      </c>
      <c r="M43" s="116">
        <v>0.5</v>
      </c>
      <c r="N43" s="116">
        <v>0.5</v>
      </c>
      <c r="O43" s="116">
        <v>0</v>
      </c>
      <c r="P43" s="116">
        <v>0</v>
      </c>
      <c r="Q43" s="432">
        <v>0.5</v>
      </c>
      <c r="R43" s="432">
        <v>0.5</v>
      </c>
      <c r="S43" s="883">
        <f t="shared" si="1"/>
        <v>0.25</v>
      </c>
      <c r="T43" s="432"/>
      <c r="U43" s="432"/>
      <c r="V43" s="117" t="s">
        <v>659</v>
      </c>
      <c r="W43" s="117" t="s">
        <v>1343</v>
      </c>
      <c r="X43" s="431" t="s">
        <v>530</v>
      </c>
      <c r="Y43" s="118" t="s">
        <v>658</v>
      </c>
      <c r="Z43" s="119">
        <v>41276</v>
      </c>
      <c r="AA43" s="119">
        <v>41455</v>
      </c>
      <c r="AB43" s="120" t="s">
        <v>660</v>
      </c>
      <c r="AC43" s="114"/>
      <c r="AD43" s="121"/>
      <c r="AE43" s="429" t="s">
        <v>570</v>
      </c>
      <c r="AF43" s="122"/>
    </row>
    <row r="44" spans="1:32" s="124" customFormat="1" ht="76.5" x14ac:dyDescent="0.2">
      <c r="A44" s="2097"/>
      <c r="B44" s="2098"/>
      <c r="C44" s="2099"/>
      <c r="D44" s="2100"/>
      <c r="E44" s="430" t="s">
        <v>277</v>
      </c>
      <c r="F44" s="113" t="s">
        <v>661</v>
      </c>
      <c r="G44" s="113" t="s">
        <v>370</v>
      </c>
      <c r="H44" s="431" t="s">
        <v>67</v>
      </c>
      <c r="I44" s="114"/>
      <c r="J44" s="115" t="s">
        <v>661</v>
      </c>
      <c r="K44" s="64">
        <v>41276</v>
      </c>
      <c r="L44" s="64">
        <v>41639</v>
      </c>
      <c r="M44" s="116">
        <v>0.25</v>
      </c>
      <c r="N44" s="116">
        <v>0.25</v>
      </c>
      <c r="O44" s="116">
        <v>0.25</v>
      </c>
      <c r="P44" s="116">
        <v>0.25</v>
      </c>
      <c r="Q44" s="432">
        <v>1</v>
      </c>
      <c r="R44" s="432">
        <v>1</v>
      </c>
      <c r="S44" s="883">
        <f t="shared" si="1"/>
        <v>0.25</v>
      </c>
      <c r="T44" s="432"/>
      <c r="U44" s="432"/>
      <c r="V44" s="117" t="s">
        <v>662</v>
      </c>
      <c r="W44" s="117" t="s">
        <v>1344</v>
      </c>
      <c r="X44" s="431" t="s">
        <v>534</v>
      </c>
      <c r="Y44" s="118" t="s">
        <v>661</v>
      </c>
      <c r="Z44" s="119">
        <v>41276</v>
      </c>
      <c r="AA44" s="119">
        <v>41639</v>
      </c>
      <c r="AB44" s="120" t="s">
        <v>663</v>
      </c>
      <c r="AC44" s="114"/>
      <c r="AD44" s="121"/>
      <c r="AE44" s="429" t="s">
        <v>577</v>
      </c>
      <c r="AF44" s="122"/>
    </row>
    <row r="45" spans="1:32" s="124" customFormat="1" ht="111" customHeight="1" x14ac:dyDescent="0.2">
      <c r="A45" s="2097"/>
      <c r="B45" s="2098"/>
      <c r="C45" s="2099"/>
      <c r="D45" s="2100"/>
      <c r="E45" s="430" t="s">
        <v>298</v>
      </c>
      <c r="F45" s="113" t="s">
        <v>664</v>
      </c>
      <c r="G45" s="113" t="s">
        <v>370</v>
      </c>
      <c r="H45" s="431" t="s">
        <v>67</v>
      </c>
      <c r="I45" s="114"/>
      <c r="J45" s="115" t="s">
        <v>665</v>
      </c>
      <c r="K45" s="64">
        <v>41276</v>
      </c>
      <c r="L45" s="64">
        <v>41639</v>
      </c>
      <c r="M45" s="116">
        <v>0.25</v>
      </c>
      <c r="N45" s="116">
        <v>0.25</v>
      </c>
      <c r="O45" s="116">
        <v>0.25</v>
      </c>
      <c r="P45" s="116">
        <v>0.25</v>
      </c>
      <c r="Q45" s="432">
        <v>1</v>
      </c>
      <c r="R45" s="432">
        <v>1</v>
      </c>
      <c r="S45" s="883">
        <f t="shared" si="1"/>
        <v>0.25</v>
      </c>
      <c r="T45" s="432"/>
      <c r="U45" s="432"/>
      <c r="V45" s="117" t="s">
        <v>666</v>
      </c>
      <c r="W45" s="117" t="s">
        <v>1345</v>
      </c>
      <c r="X45" s="431" t="s">
        <v>530</v>
      </c>
      <c r="Y45" s="63" t="s">
        <v>665</v>
      </c>
      <c r="Z45" s="119">
        <v>41276</v>
      </c>
      <c r="AA45" s="119">
        <v>41639</v>
      </c>
      <c r="AB45" s="120" t="s">
        <v>667</v>
      </c>
      <c r="AC45" s="114"/>
      <c r="AD45" s="121"/>
      <c r="AE45" s="429" t="s">
        <v>668</v>
      </c>
      <c r="AF45" s="122"/>
    </row>
    <row r="46" spans="1:32" s="124" customFormat="1" ht="96" customHeight="1" x14ac:dyDescent="0.2">
      <c r="A46" s="2052"/>
      <c r="B46" s="2055"/>
      <c r="C46" s="2122"/>
      <c r="D46" s="2122"/>
      <c r="E46" s="2119" t="s">
        <v>65</v>
      </c>
      <c r="F46" s="2119" t="s">
        <v>669</v>
      </c>
      <c r="G46" s="2119" t="s">
        <v>370</v>
      </c>
      <c r="H46" s="2134"/>
      <c r="I46" s="2134" t="s">
        <v>67</v>
      </c>
      <c r="J46" s="2140" t="s">
        <v>670</v>
      </c>
      <c r="K46" s="2143">
        <v>41275</v>
      </c>
      <c r="L46" s="2143">
        <v>41639</v>
      </c>
      <c r="M46" s="2131">
        <v>0.27500000000000002</v>
      </c>
      <c r="N46" s="2131">
        <v>0.27500000000000002</v>
      </c>
      <c r="O46" s="2131">
        <v>0.22500000000000001</v>
      </c>
      <c r="P46" s="2131">
        <v>0.22500000000000001</v>
      </c>
      <c r="Q46" s="123">
        <v>0.81</v>
      </c>
      <c r="R46" s="432">
        <v>1.04</v>
      </c>
      <c r="S46" s="2128">
        <v>0.28000000000000003</v>
      </c>
      <c r="T46" s="125"/>
      <c r="U46" s="125"/>
      <c r="V46" s="125" t="s">
        <v>671</v>
      </c>
      <c r="W46" s="125" t="s">
        <v>1346</v>
      </c>
      <c r="X46" s="431" t="s">
        <v>530</v>
      </c>
      <c r="Y46" s="126" t="s">
        <v>672</v>
      </c>
      <c r="Z46" s="64">
        <v>41275</v>
      </c>
      <c r="AA46" s="64">
        <v>41639</v>
      </c>
      <c r="AB46" s="2119" t="s">
        <v>673</v>
      </c>
      <c r="AC46" s="431"/>
      <c r="AD46" s="116" t="s">
        <v>67</v>
      </c>
      <c r="AE46" s="429" t="s">
        <v>674</v>
      </c>
      <c r="AF46" s="121"/>
    </row>
    <row r="47" spans="1:32" s="124" customFormat="1" ht="96" customHeight="1" x14ac:dyDescent="0.2">
      <c r="A47" s="2053"/>
      <c r="B47" s="2056"/>
      <c r="C47" s="2123"/>
      <c r="D47" s="2123"/>
      <c r="E47" s="2120"/>
      <c r="F47" s="2120"/>
      <c r="G47" s="2120"/>
      <c r="H47" s="2135"/>
      <c r="I47" s="2135"/>
      <c r="J47" s="2141"/>
      <c r="K47" s="2144"/>
      <c r="L47" s="2144"/>
      <c r="M47" s="2132"/>
      <c r="N47" s="2132"/>
      <c r="O47" s="2132"/>
      <c r="P47" s="2132"/>
      <c r="Q47" s="123">
        <v>1</v>
      </c>
      <c r="R47" s="432">
        <v>1</v>
      </c>
      <c r="S47" s="2129"/>
      <c r="T47" s="125"/>
      <c r="U47" s="125"/>
      <c r="V47" s="125" t="s">
        <v>1347</v>
      </c>
      <c r="W47" s="125" t="s">
        <v>1348</v>
      </c>
      <c r="X47" s="431" t="s">
        <v>534</v>
      </c>
      <c r="Y47" s="126" t="s">
        <v>675</v>
      </c>
      <c r="Z47" s="64">
        <v>41275</v>
      </c>
      <c r="AA47" s="64">
        <v>41639</v>
      </c>
      <c r="AB47" s="2120"/>
      <c r="AC47" s="431"/>
      <c r="AD47" s="116" t="s">
        <v>67</v>
      </c>
      <c r="AE47" s="429" t="s">
        <v>674</v>
      </c>
      <c r="AF47" s="121"/>
    </row>
    <row r="48" spans="1:32" s="124" customFormat="1" ht="96" customHeight="1" x14ac:dyDescent="0.2">
      <c r="A48" s="2053"/>
      <c r="B48" s="2056"/>
      <c r="C48" s="2123"/>
      <c r="D48" s="2123"/>
      <c r="E48" s="2120"/>
      <c r="F48" s="2120"/>
      <c r="G48" s="2120"/>
      <c r="H48" s="2135"/>
      <c r="I48" s="2135"/>
      <c r="J48" s="2141"/>
      <c r="K48" s="2144"/>
      <c r="L48" s="2144"/>
      <c r="M48" s="2132"/>
      <c r="N48" s="2132"/>
      <c r="O48" s="2132"/>
      <c r="P48" s="2132"/>
      <c r="Q48" s="123">
        <v>1</v>
      </c>
      <c r="R48" s="432">
        <v>1</v>
      </c>
      <c r="S48" s="2129"/>
      <c r="T48" s="125"/>
      <c r="U48" s="125"/>
      <c r="V48" s="125" t="s">
        <v>676</v>
      </c>
      <c r="W48" s="125" t="s">
        <v>1349</v>
      </c>
      <c r="X48" s="431" t="s">
        <v>571</v>
      </c>
      <c r="Y48" s="126" t="s">
        <v>677</v>
      </c>
      <c r="Z48" s="64">
        <v>41275</v>
      </c>
      <c r="AA48" s="64">
        <v>41455</v>
      </c>
      <c r="AB48" s="2120"/>
      <c r="AC48" s="431" t="s">
        <v>67</v>
      </c>
      <c r="AD48" s="431"/>
      <c r="AE48" s="429" t="s">
        <v>678</v>
      </c>
      <c r="AF48" s="121"/>
    </row>
    <row r="49" spans="1:32" s="124" customFormat="1" ht="96" customHeight="1" x14ac:dyDescent="0.2">
      <c r="A49" s="2054"/>
      <c r="B49" s="2057"/>
      <c r="C49" s="2124"/>
      <c r="D49" s="2124"/>
      <c r="E49" s="2121"/>
      <c r="F49" s="2121"/>
      <c r="G49" s="2121"/>
      <c r="H49" s="2136"/>
      <c r="I49" s="2136"/>
      <c r="J49" s="2142"/>
      <c r="K49" s="2145"/>
      <c r="L49" s="2145"/>
      <c r="M49" s="2133"/>
      <c r="N49" s="2133"/>
      <c r="O49" s="2133"/>
      <c r="P49" s="2133"/>
      <c r="Q49" s="123">
        <v>1</v>
      </c>
      <c r="R49" s="432">
        <v>1</v>
      </c>
      <c r="S49" s="2130"/>
      <c r="T49" s="125"/>
      <c r="U49" s="125"/>
      <c r="V49" s="125" t="s">
        <v>679</v>
      </c>
      <c r="W49" s="125" t="s">
        <v>1350</v>
      </c>
      <c r="X49" s="431" t="s">
        <v>575</v>
      </c>
      <c r="Y49" s="126" t="s">
        <v>680</v>
      </c>
      <c r="Z49" s="64">
        <v>41275</v>
      </c>
      <c r="AA49" s="64">
        <v>41639</v>
      </c>
      <c r="AB49" s="2121"/>
      <c r="AC49" s="431"/>
      <c r="AD49" s="116" t="s">
        <v>67</v>
      </c>
      <c r="AE49" s="429" t="s">
        <v>681</v>
      </c>
      <c r="AF49" s="121"/>
    </row>
    <row r="50" spans="1:32" ht="31.5" hidden="1" customHeight="1" x14ac:dyDescent="0.2">
      <c r="C50" s="127"/>
      <c r="D50" s="127"/>
      <c r="E50" s="128"/>
      <c r="F50" s="128"/>
      <c r="H50" s="127"/>
      <c r="I50" s="127"/>
      <c r="J50" s="130"/>
      <c r="K50" s="127"/>
      <c r="L50" s="127"/>
      <c r="N50" s="925">
        <v>6.7249999999999996</v>
      </c>
      <c r="S50" s="925">
        <f>SUM(S15:S49)</f>
        <v>5.7787999999999995</v>
      </c>
      <c r="X50" s="127"/>
      <c r="Y50" s="132"/>
      <c r="Z50" s="127"/>
      <c r="AA50" s="127"/>
      <c r="AB50" s="133"/>
      <c r="AC50" s="127"/>
      <c r="AD50" s="127"/>
      <c r="AE50" s="127"/>
      <c r="AF50" s="127"/>
    </row>
    <row r="51" spans="1:32" ht="31.5" hidden="1" customHeight="1" x14ac:dyDescent="0.2">
      <c r="C51" s="127"/>
      <c r="D51" s="127"/>
      <c r="E51" s="128"/>
      <c r="F51" s="128"/>
      <c r="H51" s="127"/>
      <c r="I51" s="127"/>
      <c r="J51" s="130"/>
      <c r="K51" s="127"/>
      <c r="L51" s="127"/>
      <c r="M51" s="267"/>
      <c r="N51" s="925">
        <f>+N50/23</f>
        <v>0.29239130434782606</v>
      </c>
      <c r="S51" s="925">
        <f>+S50/23</f>
        <v>0.25125217391304344</v>
      </c>
      <c r="X51" s="127"/>
      <c r="Y51" s="132"/>
      <c r="Z51" s="127"/>
      <c r="AA51" s="127"/>
      <c r="AB51" s="133"/>
      <c r="AC51" s="127"/>
      <c r="AD51" s="127"/>
      <c r="AE51" s="127"/>
      <c r="AF51" s="127"/>
    </row>
    <row r="52" spans="1:32" hidden="1" x14ac:dyDescent="0.2">
      <c r="C52" s="127"/>
      <c r="D52" s="127"/>
      <c r="E52" s="128"/>
      <c r="F52" s="128"/>
      <c r="H52" s="127"/>
      <c r="I52" s="127"/>
      <c r="J52" s="130"/>
      <c r="K52" s="127"/>
      <c r="L52" s="127"/>
      <c r="M52" s="544"/>
      <c r="N52" s="544"/>
      <c r="O52" s="544"/>
      <c r="P52" s="544"/>
      <c r="Q52" s="544"/>
      <c r="R52" s="544"/>
      <c r="S52" s="544"/>
      <c r="X52" s="127"/>
      <c r="Y52" s="132"/>
      <c r="Z52" s="127"/>
      <c r="AA52" s="127"/>
      <c r="AB52" s="133"/>
      <c r="AC52" s="127"/>
      <c r="AD52" s="127"/>
      <c r="AE52" s="127"/>
      <c r="AF52" s="134"/>
    </row>
    <row r="53" spans="1:32" hidden="1" x14ac:dyDescent="0.2">
      <c r="C53" s="127"/>
      <c r="D53" s="127"/>
      <c r="E53" s="128"/>
      <c r="F53" s="128"/>
      <c r="H53" s="127"/>
      <c r="I53" s="127"/>
      <c r="J53" s="130"/>
      <c r="K53" s="127"/>
      <c r="L53" s="127"/>
      <c r="Q53" s="127"/>
      <c r="R53" s="127"/>
      <c r="S53" s="127"/>
      <c r="X53" s="127"/>
      <c r="Y53" s="132"/>
      <c r="Z53" s="127"/>
      <c r="AA53" s="127"/>
      <c r="AB53" s="133"/>
      <c r="AC53" s="127"/>
      <c r="AD53" s="127"/>
      <c r="AE53" s="127"/>
      <c r="AF53" s="134"/>
    </row>
    <row r="54" spans="1:32" hidden="1" x14ac:dyDescent="0.2">
      <c r="C54" s="127"/>
      <c r="D54" s="127"/>
      <c r="E54" s="128"/>
      <c r="F54" s="128"/>
      <c r="H54" s="127"/>
      <c r="I54" s="127"/>
      <c r="J54" s="130"/>
      <c r="K54" s="127"/>
      <c r="L54" s="127"/>
      <c r="X54" s="127"/>
      <c r="Y54" s="132"/>
      <c r="Z54" s="127"/>
      <c r="AA54" s="127"/>
      <c r="AB54" s="133"/>
      <c r="AC54" s="127"/>
      <c r="AD54" s="127"/>
      <c r="AE54" s="127"/>
      <c r="AF54" s="134"/>
    </row>
    <row r="55" spans="1:32" hidden="1" x14ac:dyDescent="0.2">
      <c r="C55" s="127"/>
      <c r="D55" s="127"/>
      <c r="E55" s="128"/>
      <c r="F55" s="128"/>
      <c r="H55" s="127"/>
      <c r="I55" s="127"/>
      <c r="J55" s="130"/>
      <c r="K55" s="127"/>
      <c r="L55" s="127"/>
      <c r="X55" s="127"/>
      <c r="Y55" s="132"/>
      <c r="Z55" s="127"/>
      <c r="AA55" s="127"/>
      <c r="AB55" s="133"/>
      <c r="AC55" s="127"/>
      <c r="AD55" s="127"/>
      <c r="AE55" s="127"/>
      <c r="AF55" s="135"/>
    </row>
    <row r="56" spans="1:32" hidden="1" x14ac:dyDescent="0.2">
      <c r="C56" s="127"/>
      <c r="D56" s="127"/>
      <c r="E56" s="128"/>
      <c r="F56" s="128"/>
      <c r="H56" s="127"/>
      <c r="I56" s="127"/>
      <c r="J56" s="130" t="s">
        <v>2651</v>
      </c>
      <c r="K56" s="127"/>
      <c r="L56" s="127"/>
      <c r="X56" s="127"/>
      <c r="Y56" s="132"/>
      <c r="Z56" s="127"/>
      <c r="AA56" s="127"/>
      <c r="AB56" s="133"/>
      <c r="AC56" s="127"/>
      <c r="AD56" s="127"/>
      <c r="AE56" s="127"/>
      <c r="AF56" s="134"/>
    </row>
    <row r="57" spans="1:32" hidden="1" x14ac:dyDescent="0.2">
      <c r="C57" s="127"/>
      <c r="D57" s="127"/>
      <c r="E57" s="128"/>
      <c r="F57" s="128"/>
      <c r="H57" s="127"/>
      <c r="I57" s="127"/>
      <c r="J57" s="883">
        <v>0.6</v>
      </c>
      <c r="K57" s="127"/>
      <c r="L57" s="127"/>
      <c r="M57" s="2131">
        <v>0.27500000000000002</v>
      </c>
      <c r="N57" s="2131">
        <v>0.27500000000000002</v>
      </c>
      <c r="O57" s="2131">
        <v>0.22500000000000001</v>
      </c>
      <c r="P57" s="2131">
        <v>0.22500000000000001</v>
      </c>
      <c r="Q57" s="123">
        <v>1.04</v>
      </c>
      <c r="R57" s="921">
        <f>Q57*0.6</f>
        <v>0.624</v>
      </c>
      <c r="S57" s="921"/>
      <c r="T57" s="2137">
        <v>0.28000000000000003</v>
      </c>
      <c r="U57" s="921"/>
      <c r="V57" s="922">
        <f>R57*M57</f>
        <v>0.1716</v>
      </c>
      <c r="X57" s="127"/>
      <c r="Y57" s="132"/>
      <c r="Z57" s="127"/>
      <c r="AA57" s="127"/>
      <c r="AB57" s="133"/>
      <c r="AC57" s="127"/>
      <c r="AD57" s="127"/>
      <c r="AE57" s="127"/>
      <c r="AF57" s="134"/>
    </row>
    <row r="58" spans="1:32" hidden="1" x14ac:dyDescent="0.2">
      <c r="C58" s="127"/>
      <c r="D58" s="127"/>
      <c r="E58" s="128"/>
      <c r="F58" s="128"/>
      <c r="H58" s="127"/>
      <c r="I58" s="127"/>
      <c r="J58" s="883">
        <v>0.1</v>
      </c>
      <c r="K58" s="127"/>
      <c r="L58" s="127"/>
      <c r="M58" s="2132"/>
      <c r="N58" s="2132">
        <v>0.25</v>
      </c>
      <c r="O58" s="2132">
        <v>0.25</v>
      </c>
      <c r="P58" s="2132">
        <v>0.25</v>
      </c>
      <c r="Q58" s="123">
        <v>1</v>
      </c>
      <c r="R58" s="923">
        <f>Q58*0.1</f>
        <v>0.1</v>
      </c>
      <c r="S58" s="923"/>
      <c r="T58" s="2138"/>
      <c r="U58" s="923"/>
      <c r="V58" s="922">
        <f>+R58*M57</f>
        <v>2.7500000000000004E-2</v>
      </c>
      <c r="X58" s="127"/>
      <c r="Y58" s="132"/>
      <c r="Z58" s="127"/>
      <c r="AA58" s="127"/>
      <c r="AB58" s="133"/>
      <c r="AC58" s="127"/>
      <c r="AD58" s="127"/>
      <c r="AE58" s="127"/>
      <c r="AF58" s="134"/>
    </row>
    <row r="59" spans="1:32" hidden="1" x14ac:dyDescent="0.2">
      <c r="J59" s="883">
        <v>0.1</v>
      </c>
      <c r="M59" s="2132"/>
      <c r="N59" s="2132">
        <v>0.5</v>
      </c>
      <c r="O59" s="2132"/>
      <c r="P59" s="2132"/>
      <c r="Q59" s="123">
        <v>1</v>
      </c>
      <c r="R59" s="923">
        <f>Q59*0.1</f>
        <v>0.1</v>
      </c>
      <c r="S59" s="923"/>
      <c r="T59" s="2138"/>
      <c r="U59" s="923"/>
      <c r="V59" s="922">
        <f>+R59*M57</f>
        <v>2.7500000000000004E-2</v>
      </c>
      <c r="AF59" s="139"/>
    </row>
    <row r="60" spans="1:32" hidden="1" x14ac:dyDescent="0.2">
      <c r="J60" s="883">
        <v>0.2</v>
      </c>
      <c r="M60" s="2133"/>
      <c r="N60" s="2133">
        <v>0.25</v>
      </c>
      <c r="O60" s="2133">
        <v>0.25</v>
      </c>
      <c r="P60" s="2133">
        <v>0.25</v>
      </c>
      <c r="Q60" s="123">
        <v>1</v>
      </c>
      <c r="R60" s="924">
        <f>Q60*0.2</f>
        <v>0.2</v>
      </c>
      <c r="S60" s="924"/>
      <c r="T60" s="2139"/>
      <c r="U60" s="924"/>
      <c r="V60" s="922">
        <f>+R60*M57</f>
        <v>5.5000000000000007E-2</v>
      </c>
      <c r="AF60" s="140"/>
    </row>
    <row r="61" spans="1:32" hidden="1" x14ac:dyDescent="0.2"/>
    <row r="65" spans="2:28" x14ac:dyDescent="0.2">
      <c r="B65" s="49"/>
      <c r="E65" s="49"/>
      <c r="F65" s="49"/>
      <c r="G65" s="49"/>
      <c r="J65" s="49"/>
      <c r="M65" s="49"/>
      <c r="N65" s="49"/>
      <c r="O65" s="49"/>
      <c r="P65" s="49"/>
      <c r="Q65" s="49"/>
      <c r="R65" s="49"/>
      <c r="S65" s="49"/>
      <c r="T65" s="49"/>
      <c r="U65" s="49"/>
      <c r="V65" s="49"/>
      <c r="W65" s="49"/>
      <c r="Y65" s="49"/>
      <c r="AB65" s="49"/>
    </row>
    <row r="66" spans="2:28" x14ac:dyDescent="0.2">
      <c r="B66" s="49"/>
      <c r="E66" s="49"/>
      <c r="F66" s="49"/>
      <c r="G66" s="49"/>
      <c r="J66" s="49"/>
      <c r="M66" s="49"/>
      <c r="N66" s="49"/>
      <c r="O66" s="49"/>
      <c r="P66" s="49"/>
      <c r="Q66" s="49"/>
      <c r="R66" s="49"/>
      <c r="S66" s="49"/>
      <c r="T66" s="49"/>
      <c r="U66" s="49"/>
      <c r="V66" s="49"/>
      <c r="W66" s="49"/>
      <c r="Y66" s="49"/>
      <c r="AB66" s="49"/>
    </row>
    <row r="67" spans="2:28" x14ac:dyDescent="0.2">
      <c r="B67" s="49"/>
      <c r="E67" s="49"/>
      <c r="F67" s="49"/>
      <c r="G67" s="49"/>
      <c r="J67" s="49"/>
      <c r="M67" s="49"/>
      <c r="N67" s="49"/>
      <c r="O67" s="49"/>
      <c r="P67" s="49"/>
      <c r="Q67" s="49"/>
      <c r="R67" s="49"/>
      <c r="S67" s="49"/>
      <c r="T67" s="49"/>
      <c r="U67" s="49"/>
      <c r="V67" s="49"/>
      <c r="W67" s="49"/>
      <c r="Y67" s="49"/>
      <c r="AB67" s="49"/>
    </row>
    <row r="68" spans="2:28" x14ac:dyDescent="0.2">
      <c r="B68" s="49"/>
      <c r="E68" s="49"/>
      <c r="F68" s="49"/>
      <c r="G68" s="49"/>
      <c r="J68" s="49"/>
      <c r="M68" s="49"/>
      <c r="N68" s="49"/>
      <c r="O68" s="49"/>
      <c r="P68" s="49"/>
      <c r="Q68" s="49"/>
      <c r="R68" s="49"/>
      <c r="S68" s="49"/>
      <c r="T68" s="49"/>
      <c r="U68" s="49"/>
      <c r="V68" s="49"/>
      <c r="W68" s="49"/>
      <c r="Y68" s="49"/>
      <c r="AB68" s="49"/>
    </row>
    <row r="69" spans="2:28" x14ac:dyDescent="0.2">
      <c r="B69" s="49"/>
      <c r="E69" s="49"/>
      <c r="F69" s="49"/>
      <c r="G69" s="49"/>
      <c r="J69" s="49"/>
      <c r="M69" s="49"/>
      <c r="N69" s="49"/>
      <c r="O69" s="49"/>
      <c r="P69" s="49"/>
      <c r="Q69" s="49"/>
      <c r="R69" s="49"/>
      <c r="S69" s="49"/>
      <c r="T69" s="49"/>
      <c r="U69" s="49"/>
      <c r="V69" s="49"/>
      <c r="W69" s="49"/>
      <c r="Y69" s="49"/>
      <c r="AB69" s="49"/>
    </row>
    <row r="70" spans="2:28" x14ac:dyDescent="0.2">
      <c r="B70" s="49"/>
      <c r="E70" s="49"/>
      <c r="F70" s="49"/>
      <c r="G70" s="49"/>
      <c r="J70" s="49"/>
      <c r="M70" s="49"/>
      <c r="N70" s="49"/>
      <c r="O70" s="49"/>
      <c r="P70" s="49"/>
      <c r="Q70" s="49"/>
      <c r="R70" s="49"/>
      <c r="S70" s="49"/>
      <c r="T70" s="49"/>
      <c r="U70" s="49"/>
      <c r="V70" s="49"/>
      <c r="W70" s="49"/>
      <c r="Y70" s="49"/>
      <c r="AB70" s="49"/>
    </row>
    <row r="71" spans="2:28" x14ac:dyDescent="0.2">
      <c r="B71" s="49"/>
      <c r="E71" s="49"/>
      <c r="F71" s="49"/>
      <c r="G71" s="49"/>
      <c r="J71" s="49"/>
      <c r="M71" s="49"/>
      <c r="N71" s="49"/>
      <c r="O71" s="49"/>
      <c r="P71" s="49"/>
      <c r="Q71" s="49"/>
      <c r="R71" s="49"/>
      <c r="S71" s="49"/>
      <c r="T71" s="49"/>
      <c r="U71" s="49"/>
      <c r="V71" s="49"/>
      <c r="W71" s="49"/>
      <c r="Y71" s="49"/>
      <c r="AB71" s="49"/>
    </row>
    <row r="72" spans="2:28" x14ac:dyDescent="0.2">
      <c r="B72" s="49"/>
      <c r="E72" s="49"/>
      <c r="F72" s="49"/>
      <c r="G72" s="49"/>
      <c r="J72" s="49"/>
      <c r="M72" s="49"/>
      <c r="N72" s="49"/>
      <c r="O72" s="49"/>
      <c r="P72" s="49"/>
      <c r="Q72" s="49"/>
      <c r="R72" s="49"/>
      <c r="S72" s="49"/>
      <c r="T72" s="49"/>
      <c r="U72" s="49"/>
      <c r="V72" s="49"/>
      <c r="W72" s="49"/>
      <c r="Y72" s="49"/>
      <c r="AB72" s="49"/>
    </row>
    <row r="73" spans="2:28" x14ac:dyDescent="0.2">
      <c r="B73" s="49"/>
      <c r="E73" s="49"/>
      <c r="F73" s="49"/>
      <c r="G73" s="49"/>
      <c r="J73" s="49"/>
      <c r="M73" s="49"/>
      <c r="N73" s="49"/>
      <c r="O73" s="49"/>
      <c r="P73" s="49"/>
      <c r="Q73" s="49"/>
      <c r="R73" s="49"/>
      <c r="S73" s="49"/>
      <c r="T73" s="49"/>
      <c r="U73" s="49"/>
      <c r="V73" s="49"/>
      <c r="W73" s="49"/>
      <c r="Y73" s="49"/>
      <c r="AB73" s="49"/>
    </row>
    <row r="74" spans="2:28" x14ac:dyDescent="0.2">
      <c r="B74" s="49"/>
      <c r="E74" s="49"/>
      <c r="F74" s="49"/>
      <c r="G74" s="49"/>
      <c r="J74" s="49"/>
      <c r="M74" s="49"/>
      <c r="N74" s="49"/>
      <c r="O74" s="49"/>
      <c r="P74" s="49"/>
      <c r="Q74" s="49"/>
      <c r="R74" s="49"/>
      <c r="S74" s="49"/>
      <c r="T74" s="49"/>
      <c r="U74" s="49"/>
      <c r="V74" s="49"/>
      <c r="W74" s="49"/>
      <c r="Y74" s="49"/>
      <c r="AB74" s="49"/>
    </row>
    <row r="75" spans="2:28" x14ac:dyDescent="0.2">
      <c r="B75" s="49"/>
      <c r="E75" s="49"/>
      <c r="F75" s="49"/>
      <c r="G75" s="49"/>
      <c r="J75" s="49"/>
      <c r="M75" s="49"/>
      <c r="N75" s="49"/>
      <c r="O75" s="49"/>
      <c r="P75" s="49"/>
      <c r="Q75" s="49"/>
      <c r="R75" s="49"/>
      <c r="S75" s="49"/>
      <c r="T75" s="49"/>
      <c r="U75" s="49"/>
      <c r="V75" s="49"/>
      <c r="W75" s="49"/>
      <c r="Y75" s="49"/>
      <c r="AB75" s="49"/>
    </row>
    <row r="76" spans="2:28" x14ac:dyDescent="0.2">
      <c r="B76" s="49"/>
      <c r="E76" s="49"/>
      <c r="F76" s="49"/>
      <c r="G76" s="49"/>
      <c r="J76" s="49"/>
      <c r="M76" s="49"/>
      <c r="N76" s="49"/>
      <c r="O76" s="49"/>
      <c r="P76" s="49"/>
      <c r="Q76" s="49"/>
      <c r="R76" s="49"/>
      <c r="S76" s="49"/>
      <c r="T76" s="49"/>
      <c r="U76" s="49"/>
      <c r="V76" s="49"/>
      <c r="W76" s="49"/>
      <c r="Y76" s="49"/>
      <c r="AB76" s="49"/>
    </row>
    <row r="77" spans="2:28" x14ac:dyDescent="0.2">
      <c r="B77" s="49"/>
      <c r="E77" s="49"/>
      <c r="F77" s="49"/>
      <c r="G77" s="49"/>
      <c r="J77" s="49"/>
      <c r="M77" s="49"/>
      <c r="N77" s="49"/>
      <c r="O77" s="49"/>
      <c r="P77" s="49"/>
      <c r="Q77" s="49"/>
      <c r="R77" s="49"/>
      <c r="S77" s="49"/>
      <c r="T77" s="49"/>
      <c r="U77" s="49"/>
      <c r="V77" s="49"/>
      <c r="W77" s="49"/>
      <c r="Y77" s="49"/>
      <c r="AB77" s="49"/>
    </row>
    <row r="78" spans="2:28" x14ac:dyDescent="0.2">
      <c r="B78" s="49"/>
      <c r="E78" s="49"/>
      <c r="F78" s="49"/>
      <c r="G78" s="49"/>
      <c r="J78" s="49"/>
      <c r="M78" s="49"/>
      <c r="N78" s="49"/>
      <c r="O78" s="49"/>
      <c r="P78" s="49"/>
      <c r="Q78" s="49"/>
      <c r="R78" s="49"/>
      <c r="S78" s="49"/>
      <c r="T78" s="49"/>
      <c r="U78" s="49"/>
      <c r="V78" s="49"/>
      <c r="W78" s="49"/>
      <c r="Y78" s="49"/>
      <c r="AB78" s="49"/>
    </row>
    <row r="79" spans="2:28" x14ac:dyDescent="0.2">
      <c r="B79" s="49"/>
      <c r="E79" s="49"/>
      <c r="F79" s="49"/>
      <c r="G79" s="49"/>
      <c r="J79" s="49"/>
      <c r="M79" s="49"/>
      <c r="N79" s="49"/>
      <c r="O79" s="49"/>
      <c r="P79" s="49"/>
      <c r="Q79" s="49"/>
      <c r="R79" s="49"/>
      <c r="S79" s="49"/>
      <c r="T79" s="49"/>
      <c r="U79" s="49"/>
      <c r="V79" s="49"/>
      <c r="W79" s="49"/>
      <c r="Y79" s="49"/>
      <c r="AB79" s="49"/>
    </row>
    <row r="80" spans="2:28" x14ac:dyDescent="0.2">
      <c r="B80" s="49"/>
      <c r="E80" s="49"/>
      <c r="F80" s="49"/>
      <c r="G80" s="49"/>
      <c r="J80" s="49"/>
      <c r="M80" s="49"/>
      <c r="N80" s="49"/>
      <c r="O80" s="49"/>
      <c r="P80" s="49"/>
      <c r="Q80" s="49"/>
      <c r="R80" s="49"/>
      <c r="S80" s="49"/>
      <c r="T80" s="49"/>
      <c r="U80" s="49"/>
      <c r="V80" s="49"/>
      <c r="W80" s="49"/>
      <c r="Y80" s="49"/>
      <c r="AB80" s="49"/>
    </row>
    <row r="81" spans="2:28" x14ac:dyDescent="0.2">
      <c r="B81" s="49"/>
      <c r="E81" s="49"/>
      <c r="F81" s="49"/>
      <c r="G81" s="49"/>
      <c r="J81" s="49"/>
      <c r="M81" s="49"/>
      <c r="N81" s="49"/>
      <c r="O81" s="49"/>
      <c r="P81" s="49"/>
      <c r="Q81" s="49"/>
      <c r="R81" s="49"/>
      <c r="S81" s="49"/>
      <c r="T81" s="49"/>
      <c r="U81" s="49"/>
      <c r="V81" s="49"/>
      <c r="W81" s="49"/>
      <c r="Y81" s="49"/>
      <c r="AB81" s="49"/>
    </row>
    <row r="82" spans="2:28" x14ac:dyDescent="0.2">
      <c r="B82" s="49"/>
      <c r="E82" s="49"/>
      <c r="F82" s="49"/>
      <c r="G82" s="49"/>
      <c r="J82" s="49"/>
      <c r="M82" s="49"/>
      <c r="N82" s="49"/>
      <c r="O82" s="49"/>
      <c r="P82" s="49"/>
      <c r="Q82" s="49"/>
      <c r="R82" s="49"/>
      <c r="S82" s="49"/>
      <c r="T82" s="49"/>
      <c r="U82" s="49"/>
      <c r="V82" s="49"/>
      <c r="W82" s="49"/>
      <c r="Y82" s="49"/>
      <c r="AB82" s="49"/>
    </row>
    <row r="83" spans="2:28" x14ac:dyDescent="0.2">
      <c r="B83" s="49"/>
      <c r="E83" s="49"/>
      <c r="F83" s="49"/>
      <c r="G83" s="49"/>
      <c r="J83" s="49"/>
      <c r="M83" s="49"/>
      <c r="N83" s="49"/>
      <c r="O83" s="49"/>
      <c r="P83" s="49"/>
      <c r="Q83" s="49"/>
      <c r="R83" s="49"/>
      <c r="S83" s="49"/>
      <c r="T83" s="49"/>
      <c r="U83" s="49"/>
      <c r="V83" s="49"/>
      <c r="W83" s="49"/>
      <c r="Y83" s="49"/>
      <c r="AB83" s="49"/>
    </row>
    <row r="84" spans="2:28" x14ac:dyDescent="0.2">
      <c r="B84" s="49"/>
      <c r="E84" s="49"/>
      <c r="F84" s="49"/>
      <c r="G84" s="49"/>
      <c r="J84" s="49"/>
      <c r="M84" s="49"/>
      <c r="N84" s="49"/>
      <c r="O84" s="49"/>
      <c r="P84" s="49"/>
      <c r="Q84" s="49"/>
      <c r="R84" s="49"/>
      <c r="S84" s="49"/>
      <c r="T84" s="49"/>
      <c r="U84" s="49"/>
      <c r="V84" s="49"/>
      <c r="W84" s="49"/>
      <c r="Y84" s="49"/>
      <c r="AB84" s="49"/>
    </row>
    <row r="85" spans="2:28" x14ac:dyDescent="0.2">
      <c r="B85" s="49"/>
      <c r="E85" s="49"/>
      <c r="F85" s="49"/>
      <c r="G85" s="49"/>
      <c r="J85" s="49"/>
      <c r="M85" s="49"/>
      <c r="N85" s="49"/>
      <c r="O85" s="49"/>
      <c r="P85" s="49"/>
      <c r="Q85" s="49"/>
      <c r="R85" s="49"/>
      <c r="S85" s="49"/>
      <c r="T85" s="49"/>
      <c r="U85" s="49"/>
      <c r="V85" s="49"/>
      <c r="W85" s="49"/>
      <c r="Y85" s="49"/>
      <c r="AB85" s="49"/>
    </row>
    <row r="86" spans="2:28" x14ac:dyDescent="0.2">
      <c r="B86" s="49"/>
      <c r="E86" s="49"/>
      <c r="F86" s="49"/>
      <c r="G86" s="49"/>
      <c r="J86" s="49"/>
      <c r="M86" s="49"/>
      <c r="N86" s="49"/>
      <c r="O86" s="49"/>
      <c r="P86" s="49"/>
      <c r="Q86" s="49"/>
      <c r="R86" s="49"/>
      <c r="S86" s="49"/>
      <c r="T86" s="49"/>
      <c r="U86" s="49"/>
      <c r="V86" s="49"/>
      <c r="W86" s="49"/>
      <c r="Y86" s="49"/>
      <c r="AB86" s="49"/>
    </row>
    <row r="87" spans="2:28" x14ac:dyDescent="0.2">
      <c r="B87" s="49"/>
      <c r="E87" s="49"/>
      <c r="F87" s="49"/>
      <c r="G87" s="49"/>
      <c r="J87" s="49"/>
      <c r="M87" s="49"/>
      <c r="N87" s="49"/>
      <c r="O87" s="49"/>
      <c r="P87" s="49"/>
      <c r="Q87" s="49"/>
      <c r="R87" s="49"/>
      <c r="S87" s="49"/>
      <c r="T87" s="49"/>
      <c r="U87" s="49"/>
      <c r="V87" s="49"/>
      <c r="W87" s="49"/>
      <c r="Y87" s="49"/>
      <c r="AB87" s="49"/>
    </row>
    <row r="88" spans="2:28" x14ac:dyDescent="0.2">
      <c r="B88" s="49"/>
      <c r="E88" s="49"/>
      <c r="F88" s="49"/>
      <c r="G88" s="49"/>
      <c r="J88" s="49"/>
      <c r="M88" s="49"/>
      <c r="N88" s="49"/>
      <c r="O88" s="49"/>
      <c r="P88" s="49"/>
      <c r="Q88" s="49"/>
      <c r="R88" s="49"/>
      <c r="S88" s="49"/>
      <c r="T88" s="49"/>
      <c r="U88" s="49"/>
      <c r="V88" s="49"/>
      <c r="W88" s="49"/>
      <c r="Y88" s="49"/>
      <c r="AB88" s="49"/>
    </row>
    <row r="89" spans="2:28" x14ac:dyDescent="0.2">
      <c r="B89" s="49"/>
      <c r="E89" s="49"/>
      <c r="F89" s="49"/>
      <c r="G89" s="49"/>
      <c r="J89" s="49"/>
      <c r="M89" s="49"/>
      <c r="N89" s="49"/>
      <c r="O89" s="49"/>
      <c r="P89" s="49"/>
      <c r="Q89" s="49"/>
      <c r="R89" s="49"/>
      <c r="S89" s="49"/>
      <c r="T89" s="49"/>
      <c r="U89" s="49"/>
      <c r="V89" s="49"/>
      <c r="W89" s="49"/>
      <c r="Y89" s="49"/>
      <c r="AB89" s="49"/>
    </row>
    <row r="90" spans="2:28" x14ac:dyDescent="0.2">
      <c r="B90" s="49"/>
      <c r="E90" s="49"/>
      <c r="F90" s="49"/>
      <c r="G90" s="49"/>
      <c r="J90" s="49"/>
      <c r="M90" s="49"/>
      <c r="N90" s="49"/>
      <c r="O90" s="49"/>
      <c r="P90" s="49"/>
      <c r="Q90" s="49"/>
      <c r="R90" s="49"/>
      <c r="S90" s="49"/>
      <c r="T90" s="49"/>
      <c r="U90" s="49"/>
      <c r="V90" s="49"/>
      <c r="W90" s="49"/>
      <c r="Y90" s="49"/>
      <c r="AB90" s="49"/>
    </row>
    <row r="91" spans="2:28" x14ac:dyDescent="0.2">
      <c r="B91" s="49"/>
      <c r="E91" s="49"/>
      <c r="F91" s="49"/>
      <c r="G91" s="49"/>
      <c r="J91" s="49"/>
      <c r="M91" s="49"/>
      <c r="N91" s="49"/>
      <c r="O91" s="49"/>
      <c r="P91" s="49"/>
      <c r="Q91" s="49"/>
      <c r="R91" s="49"/>
      <c r="S91" s="49"/>
      <c r="T91" s="49"/>
      <c r="U91" s="49"/>
      <c r="V91" s="49"/>
      <c r="W91" s="49"/>
      <c r="Y91" s="49"/>
      <c r="AB91" s="49"/>
    </row>
    <row r="92" spans="2:28" x14ac:dyDescent="0.2">
      <c r="B92" s="49"/>
      <c r="E92" s="49"/>
      <c r="F92" s="49"/>
      <c r="G92" s="49"/>
      <c r="J92" s="49"/>
      <c r="M92" s="49"/>
      <c r="N92" s="49"/>
      <c r="O92" s="49"/>
      <c r="P92" s="49"/>
      <c r="Q92" s="49"/>
      <c r="R92" s="49"/>
      <c r="S92" s="49"/>
      <c r="T92" s="49"/>
      <c r="U92" s="49"/>
      <c r="V92" s="49"/>
      <c r="W92" s="49"/>
      <c r="Y92" s="49"/>
      <c r="AB92" s="49"/>
    </row>
    <row r="93" spans="2:28" x14ac:dyDescent="0.2">
      <c r="B93" s="49"/>
      <c r="E93" s="49"/>
      <c r="F93" s="49"/>
      <c r="G93" s="49"/>
      <c r="J93" s="49"/>
      <c r="M93" s="49"/>
      <c r="N93" s="49"/>
      <c r="O93" s="49"/>
      <c r="P93" s="49"/>
      <c r="Q93" s="49"/>
      <c r="R93" s="49"/>
      <c r="S93" s="49"/>
      <c r="T93" s="49"/>
      <c r="U93" s="49"/>
      <c r="V93" s="49"/>
      <c r="W93" s="49"/>
      <c r="Y93" s="49"/>
      <c r="AB93" s="49"/>
    </row>
    <row r="94" spans="2:28" x14ac:dyDescent="0.2">
      <c r="B94" s="49"/>
      <c r="E94" s="49"/>
      <c r="F94" s="49"/>
      <c r="G94" s="49"/>
      <c r="J94" s="49"/>
      <c r="M94" s="49"/>
      <c r="N94" s="49"/>
      <c r="O94" s="49"/>
      <c r="P94" s="49"/>
      <c r="Q94" s="49"/>
      <c r="R94" s="49"/>
      <c r="S94" s="49"/>
      <c r="T94" s="49"/>
      <c r="U94" s="49"/>
      <c r="V94" s="49"/>
      <c r="W94" s="49"/>
      <c r="Y94" s="49"/>
      <c r="AB94" s="49"/>
    </row>
    <row r="95" spans="2:28" x14ac:dyDescent="0.2">
      <c r="B95" s="49"/>
      <c r="E95" s="49"/>
      <c r="F95" s="49"/>
      <c r="G95" s="49"/>
      <c r="J95" s="49"/>
      <c r="M95" s="49"/>
      <c r="N95" s="49"/>
      <c r="O95" s="49"/>
      <c r="P95" s="49"/>
      <c r="Q95" s="49"/>
      <c r="R95" s="49"/>
      <c r="S95" s="49"/>
      <c r="T95" s="49"/>
      <c r="U95" s="49"/>
      <c r="V95" s="49"/>
      <c r="W95" s="49"/>
      <c r="Y95" s="49"/>
      <c r="AB95" s="49"/>
    </row>
    <row r="96" spans="2:28" x14ac:dyDescent="0.2">
      <c r="B96" s="49"/>
      <c r="E96" s="49"/>
      <c r="F96" s="49"/>
      <c r="G96" s="49"/>
      <c r="J96" s="49"/>
      <c r="M96" s="49"/>
      <c r="N96" s="49"/>
      <c r="O96" s="49"/>
      <c r="P96" s="49"/>
      <c r="Q96" s="49"/>
      <c r="R96" s="49"/>
      <c r="S96" s="49"/>
      <c r="T96" s="49"/>
      <c r="U96" s="49"/>
      <c r="V96" s="49"/>
      <c r="W96" s="49"/>
      <c r="Y96" s="49"/>
      <c r="AB96" s="49"/>
    </row>
    <row r="97" spans="2:28" x14ac:dyDescent="0.2">
      <c r="B97" s="49"/>
      <c r="E97" s="49"/>
      <c r="F97" s="49"/>
      <c r="G97" s="49"/>
      <c r="J97" s="49"/>
      <c r="M97" s="49"/>
      <c r="N97" s="49"/>
      <c r="O97" s="49"/>
      <c r="P97" s="49"/>
      <c r="Q97" s="49"/>
      <c r="R97" s="49"/>
      <c r="S97" s="49"/>
      <c r="T97" s="49"/>
      <c r="U97" s="49"/>
      <c r="V97" s="49"/>
      <c r="W97" s="49"/>
      <c r="Y97" s="49"/>
      <c r="AB97" s="49"/>
    </row>
    <row r="98" spans="2:28" x14ac:dyDescent="0.2">
      <c r="B98" s="49"/>
      <c r="E98" s="49"/>
      <c r="F98" s="49"/>
      <c r="G98" s="49"/>
      <c r="J98" s="49"/>
      <c r="M98" s="49"/>
      <c r="N98" s="49"/>
      <c r="O98" s="49"/>
      <c r="P98" s="49"/>
      <c r="Q98" s="49"/>
      <c r="R98" s="49"/>
      <c r="S98" s="49"/>
      <c r="T98" s="49"/>
      <c r="U98" s="49"/>
      <c r="V98" s="49"/>
      <c r="W98" s="49"/>
      <c r="Y98" s="49"/>
      <c r="AB98" s="49"/>
    </row>
    <row r="99" spans="2:28" x14ac:dyDescent="0.2">
      <c r="B99" s="49"/>
      <c r="E99" s="49"/>
      <c r="F99" s="49"/>
      <c r="G99" s="49"/>
      <c r="J99" s="49"/>
      <c r="M99" s="49"/>
      <c r="N99" s="49"/>
      <c r="O99" s="49"/>
      <c r="P99" s="49"/>
      <c r="Q99" s="49"/>
      <c r="R99" s="49"/>
      <c r="S99" s="49"/>
      <c r="T99" s="49"/>
      <c r="U99" s="49"/>
      <c r="V99" s="49"/>
      <c r="W99" s="49"/>
      <c r="Y99" s="49"/>
      <c r="AB99" s="49"/>
    </row>
    <row r="100" spans="2:28" x14ac:dyDescent="0.2">
      <c r="B100" s="49"/>
      <c r="E100" s="49"/>
      <c r="F100" s="49"/>
      <c r="G100" s="49"/>
      <c r="J100" s="49"/>
      <c r="M100" s="49"/>
      <c r="N100" s="49"/>
      <c r="O100" s="49"/>
      <c r="P100" s="49"/>
      <c r="Q100" s="49"/>
      <c r="R100" s="49"/>
      <c r="S100" s="49"/>
      <c r="T100" s="49"/>
      <c r="U100" s="49"/>
      <c r="V100" s="49"/>
      <c r="W100" s="49"/>
      <c r="Y100" s="49"/>
      <c r="AB100" s="49"/>
    </row>
    <row r="101" spans="2:28" x14ac:dyDescent="0.2">
      <c r="B101" s="49"/>
      <c r="E101" s="49"/>
      <c r="F101" s="49"/>
      <c r="G101" s="49"/>
      <c r="J101" s="49"/>
      <c r="M101" s="49"/>
      <c r="N101" s="49"/>
      <c r="O101" s="49"/>
      <c r="P101" s="49"/>
      <c r="Q101" s="49"/>
      <c r="R101" s="49"/>
      <c r="S101" s="49"/>
      <c r="T101" s="49"/>
      <c r="U101" s="49"/>
      <c r="V101" s="49"/>
      <c r="W101" s="49"/>
      <c r="Y101" s="49"/>
      <c r="AB101" s="49"/>
    </row>
    <row r="102" spans="2:28" x14ac:dyDescent="0.2">
      <c r="B102" s="49"/>
      <c r="E102" s="49"/>
      <c r="F102" s="49"/>
      <c r="G102" s="49"/>
      <c r="J102" s="49"/>
      <c r="M102" s="49"/>
      <c r="N102" s="49"/>
      <c r="O102" s="49"/>
      <c r="P102" s="49"/>
      <c r="Q102" s="49"/>
      <c r="R102" s="49"/>
      <c r="S102" s="49"/>
      <c r="T102" s="49"/>
      <c r="U102" s="49"/>
      <c r="V102" s="49"/>
      <c r="W102" s="49"/>
      <c r="Y102" s="49"/>
      <c r="AB102" s="49"/>
    </row>
    <row r="103" spans="2:28" x14ac:dyDescent="0.2">
      <c r="B103" s="49"/>
      <c r="E103" s="49"/>
      <c r="F103" s="49"/>
      <c r="G103" s="49"/>
      <c r="J103" s="49"/>
      <c r="M103" s="49"/>
      <c r="N103" s="49"/>
      <c r="O103" s="49"/>
      <c r="P103" s="49"/>
      <c r="Q103" s="49"/>
      <c r="R103" s="49"/>
      <c r="S103" s="49"/>
      <c r="T103" s="49"/>
      <c r="U103" s="49"/>
      <c r="V103" s="49"/>
      <c r="W103" s="49"/>
      <c r="Y103" s="49"/>
      <c r="AB103" s="49"/>
    </row>
    <row r="104" spans="2:28" x14ac:dyDescent="0.2">
      <c r="B104" s="49"/>
      <c r="E104" s="49"/>
      <c r="F104" s="49"/>
      <c r="G104" s="49"/>
      <c r="J104" s="49"/>
      <c r="M104" s="49"/>
      <c r="N104" s="49"/>
      <c r="O104" s="49"/>
      <c r="P104" s="49"/>
      <c r="Q104" s="49"/>
      <c r="R104" s="49"/>
      <c r="S104" s="49"/>
      <c r="T104" s="49"/>
      <c r="U104" s="49"/>
      <c r="V104" s="49"/>
      <c r="W104" s="49"/>
      <c r="Y104" s="49"/>
      <c r="AB104" s="49"/>
    </row>
    <row r="105" spans="2:28" x14ac:dyDescent="0.2">
      <c r="B105" s="49"/>
      <c r="E105" s="49"/>
      <c r="F105" s="49"/>
      <c r="G105" s="49"/>
      <c r="J105" s="49"/>
      <c r="M105" s="49"/>
      <c r="N105" s="49"/>
      <c r="O105" s="49"/>
      <c r="P105" s="49"/>
      <c r="Q105" s="49"/>
      <c r="R105" s="49"/>
      <c r="S105" s="49"/>
      <c r="T105" s="49"/>
      <c r="U105" s="49"/>
      <c r="V105" s="49"/>
      <c r="W105" s="49"/>
      <c r="Y105" s="49"/>
      <c r="AB105" s="49"/>
    </row>
    <row r="106" spans="2:28" x14ac:dyDescent="0.2">
      <c r="B106" s="49"/>
      <c r="E106" s="49"/>
      <c r="F106" s="49"/>
      <c r="G106" s="49"/>
      <c r="J106" s="49"/>
      <c r="M106" s="49"/>
      <c r="N106" s="49"/>
      <c r="O106" s="49"/>
      <c r="P106" s="49"/>
      <c r="Q106" s="49"/>
      <c r="R106" s="49"/>
      <c r="S106" s="49"/>
      <c r="T106" s="49"/>
      <c r="U106" s="49"/>
      <c r="V106" s="49"/>
      <c r="W106" s="49"/>
      <c r="Y106" s="49"/>
      <c r="AB106" s="49"/>
    </row>
    <row r="107" spans="2:28" x14ac:dyDescent="0.2">
      <c r="B107" s="49"/>
      <c r="E107" s="49"/>
      <c r="F107" s="49"/>
      <c r="G107" s="49"/>
      <c r="J107" s="49"/>
      <c r="M107" s="49"/>
      <c r="N107" s="49"/>
      <c r="O107" s="49"/>
      <c r="P107" s="49"/>
      <c r="Q107" s="49"/>
      <c r="R107" s="49"/>
      <c r="S107" s="49"/>
      <c r="T107" s="49"/>
      <c r="U107" s="49"/>
      <c r="V107" s="49"/>
      <c r="W107" s="49"/>
      <c r="Y107" s="49"/>
      <c r="AB107" s="49"/>
    </row>
    <row r="108" spans="2:28" x14ac:dyDescent="0.2">
      <c r="B108" s="49"/>
      <c r="E108" s="49"/>
      <c r="F108" s="49"/>
      <c r="G108" s="49"/>
      <c r="J108" s="49"/>
      <c r="M108" s="49"/>
      <c r="N108" s="49"/>
      <c r="O108" s="49"/>
      <c r="P108" s="49"/>
      <c r="Q108" s="49"/>
      <c r="R108" s="49"/>
      <c r="S108" s="49"/>
      <c r="T108" s="49"/>
      <c r="U108" s="49"/>
      <c r="V108" s="49"/>
      <c r="W108" s="49"/>
      <c r="Y108" s="49"/>
      <c r="AB108" s="49"/>
    </row>
    <row r="109" spans="2:28" x14ac:dyDescent="0.2">
      <c r="B109" s="49"/>
      <c r="E109" s="49"/>
      <c r="F109" s="49"/>
      <c r="G109" s="49"/>
      <c r="J109" s="49"/>
      <c r="M109" s="49"/>
      <c r="N109" s="49"/>
      <c r="O109" s="49"/>
      <c r="P109" s="49"/>
      <c r="Q109" s="49"/>
      <c r="R109" s="49"/>
      <c r="S109" s="49"/>
      <c r="T109" s="49"/>
      <c r="U109" s="49"/>
      <c r="V109" s="49"/>
      <c r="W109" s="49"/>
      <c r="Y109" s="49"/>
      <c r="AB109" s="49"/>
    </row>
    <row r="110" spans="2:28" x14ac:dyDescent="0.2">
      <c r="B110" s="49"/>
      <c r="E110" s="49"/>
      <c r="F110" s="49"/>
      <c r="G110" s="49"/>
      <c r="J110" s="49"/>
      <c r="M110" s="49"/>
      <c r="N110" s="49"/>
      <c r="O110" s="49"/>
      <c r="P110" s="49"/>
      <c r="Q110" s="49"/>
      <c r="R110" s="49"/>
      <c r="S110" s="49"/>
      <c r="T110" s="49"/>
      <c r="U110" s="49"/>
      <c r="V110" s="49"/>
      <c r="W110" s="49"/>
      <c r="Y110" s="49"/>
      <c r="AB110" s="49"/>
    </row>
    <row r="111" spans="2:28" x14ac:dyDescent="0.2">
      <c r="B111" s="49"/>
      <c r="E111" s="49"/>
      <c r="F111" s="49"/>
      <c r="G111" s="49"/>
      <c r="J111" s="49"/>
      <c r="M111" s="49"/>
      <c r="N111" s="49"/>
      <c r="O111" s="49"/>
      <c r="P111" s="49"/>
      <c r="Q111" s="49"/>
      <c r="R111" s="49"/>
      <c r="S111" s="49"/>
      <c r="T111" s="49"/>
      <c r="U111" s="49"/>
      <c r="V111" s="49"/>
      <c r="W111" s="49"/>
      <c r="Y111" s="49"/>
      <c r="AB111" s="49"/>
    </row>
    <row r="112" spans="2:28" x14ac:dyDescent="0.2">
      <c r="B112" s="49"/>
      <c r="E112" s="49"/>
      <c r="F112" s="49"/>
      <c r="G112" s="49"/>
      <c r="J112" s="49"/>
      <c r="M112" s="49"/>
      <c r="N112" s="49"/>
      <c r="O112" s="49"/>
      <c r="P112" s="49"/>
      <c r="Q112" s="49"/>
      <c r="R112" s="49"/>
      <c r="S112" s="49"/>
      <c r="T112" s="49"/>
      <c r="U112" s="49"/>
      <c r="V112" s="49"/>
      <c r="W112" s="49"/>
      <c r="Y112" s="49"/>
      <c r="AB112" s="49"/>
    </row>
    <row r="113" spans="2:28" x14ac:dyDescent="0.2">
      <c r="B113" s="49"/>
      <c r="E113" s="49"/>
      <c r="F113" s="49"/>
      <c r="G113" s="49"/>
      <c r="J113" s="49"/>
      <c r="M113" s="49"/>
      <c r="N113" s="49"/>
      <c r="O113" s="49"/>
      <c r="P113" s="49"/>
      <c r="Q113" s="49"/>
      <c r="R113" s="49"/>
      <c r="S113" s="49"/>
      <c r="T113" s="49"/>
      <c r="U113" s="49"/>
      <c r="V113" s="49"/>
      <c r="W113" s="49"/>
      <c r="Y113" s="49"/>
      <c r="AB113" s="49"/>
    </row>
    <row r="114" spans="2:28" x14ac:dyDescent="0.2">
      <c r="B114" s="49"/>
      <c r="E114" s="49"/>
      <c r="F114" s="49"/>
      <c r="G114" s="49"/>
      <c r="J114" s="49"/>
      <c r="M114" s="49"/>
      <c r="N114" s="49"/>
      <c r="O114" s="49"/>
      <c r="P114" s="49"/>
      <c r="Q114" s="49"/>
      <c r="R114" s="49"/>
      <c r="S114" s="49"/>
      <c r="T114" s="49"/>
      <c r="U114" s="49"/>
      <c r="V114" s="49"/>
      <c r="W114" s="49"/>
      <c r="Y114" s="49"/>
      <c r="AB114" s="49"/>
    </row>
    <row r="115" spans="2:28" x14ac:dyDescent="0.2">
      <c r="B115" s="49"/>
      <c r="E115" s="49"/>
      <c r="F115" s="49"/>
      <c r="G115" s="49"/>
      <c r="J115" s="49"/>
      <c r="M115" s="49"/>
      <c r="N115" s="49"/>
      <c r="O115" s="49"/>
      <c r="P115" s="49"/>
      <c r="Q115" s="49"/>
      <c r="R115" s="49"/>
      <c r="S115" s="49"/>
      <c r="T115" s="49"/>
      <c r="U115" s="49"/>
      <c r="V115" s="49"/>
      <c r="W115" s="49"/>
      <c r="Y115" s="49"/>
      <c r="AB115" s="49"/>
    </row>
    <row r="116" spans="2:28" x14ac:dyDescent="0.2">
      <c r="B116" s="49"/>
      <c r="E116" s="49"/>
      <c r="F116" s="49"/>
      <c r="G116" s="49"/>
      <c r="J116" s="49"/>
      <c r="M116" s="49"/>
      <c r="N116" s="49"/>
      <c r="O116" s="49"/>
      <c r="P116" s="49"/>
      <c r="Q116" s="49"/>
      <c r="R116" s="49"/>
      <c r="S116" s="49"/>
      <c r="T116" s="49"/>
      <c r="U116" s="49"/>
      <c r="V116" s="49"/>
      <c r="W116" s="49"/>
      <c r="Y116" s="49"/>
      <c r="AB116" s="49"/>
    </row>
    <row r="117" spans="2:28" x14ac:dyDescent="0.2">
      <c r="B117" s="49"/>
      <c r="E117" s="49"/>
      <c r="F117" s="49"/>
      <c r="G117" s="49"/>
      <c r="J117" s="49"/>
      <c r="M117" s="49"/>
      <c r="N117" s="49"/>
      <c r="O117" s="49"/>
      <c r="P117" s="49"/>
      <c r="Q117" s="49"/>
      <c r="R117" s="49"/>
      <c r="S117" s="49"/>
      <c r="T117" s="49"/>
      <c r="U117" s="49"/>
      <c r="V117" s="49"/>
      <c r="W117" s="49"/>
      <c r="Y117" s="49"/>
      <c r="AB117" s="49"/>
    </row>
    <row r="118" spans="2:28" x14ac:dyDescent="0.2">
      <c r="B118" s="49"/>
      <c r="E118" s="49"/>
      <c r="F118" s="49"/>
      <c r="G118" s="49"/>
      <c r="J118" s="49"/>
      <c r="M118" s="49"/>
      <c r="N118" s="49"/>
      <c r="O118" s="49"/>
      <c r="P118" s="49"/>
      <c r="Q118" s="49"/>
      <c r="R118" s="49"/>
      <c r="S118" s="49"/>
      <c r="T118" s="49"/>
      <c r="U118" s="49"/>
      <c r="V118" s="49"/>
      <c r="W118" s="49"/>
      <c r="Y118" s="49"/>
      <c r="AB118" s="49"/>
    </row>
    <row r="119" spans="2:28" x14ac:dyDescent="0.2">
      <c r="B119" s="49"/>
      <c r="E119" s="49"/>
      <c r="F119" s="49"/>
      <c r="G119" s="49"/>
      <c r="J119" s="49"/>
      <c r="M119" s="49"/>
      <c r="N119" s="49"/>
      <c r="O119" s="49"/>
      <c r="P119" s="49"/>
      <c r="Q119" s="49"/>
      <c r="R119" s="49"/>
      <c r="S119" s="49"/>
      <c r="T119" s="49"/>
      <c r="U119" s="49"/>
      <c r="V119" s="49"/>
      <c r="W119" s="49"/>
      <c r="Y119" s="49"/>
      <c r="AB119" s="49"/>
    </row>
    <row r="120" spans="2:28" x14ac:dyDescent="0.2">
      <c r="B120" s="49"/>
      <c r="E120" s="49"/>
      <c r="F120" s="49"/>
      <c r="G120" s="49"/>
      <c r="J120" s="49"/>
      <c r="M120" s="49"/>
      <c r="N120" s="49"/>
      <c r="O120" s="49"/>
      <c r="P120" s="49"/>
      <c r="Q120" s="49"/>
      <c r="R120" s="49"/>
      <c r="S120" s="49"/>
      <c r="T120" s="49"/>
      <c r="U120" s="49"/>
      <c r="V120" s="49"/>
      <c r="W120" s="49"/>
      <c r="Y120" s="49"/>
      <c r="AB120" s="49"/>
    </row>
    <row r="121" spans="2:28" x14ac:dyDescent="0.2">
      <c r="B121" s="49"/>
      <c r="E121" s="49"/>
      <c r="F121" s="49"/>
      <c r="G121" s="49"/>
      <c r="J121" s="49"/>
      <c r="M121" s="49"/>
      <c r="N121" s="49"/>
      <c r="O121" s="49"/>
      <c r="P121" s="49"/>
      <c r="Q121" s="49"/>
      <c r="R121" s="49"/>
      <c r="S121" s="49"/>
      <c r="T121" s="49"/>
      <c r="U121" s="49"/>
      <c r="V121" s="49"/>
      <c r="W121" s="49"/>
      <c r="Y121" s="49"/>
      <c r="AB121" s="49"/>
    </row>
    <row r="122" spans="2:28" x14ac:dyDescent="0.2">
      <c r="B122" s="49"/>
      <c r="E122" s="49"/>
      <c r="F122" s="49"/>
      <c r="G122" s="49"/>
      <c r="J122" s="49"/>
      <c r="M122" s="49"/>
      <c r="N122" s="49"/>
      <c r="O122" s="49"/>
      <c r="P122" s="49"/>
      <c r="Q122" s="49"/>
      <c r="R122" s="49"/>
      <c r="S122" s="49"/>
      <c r="T122" s="49"/>
      <c r="U122" s="49"/>
      <c r="V122" s="49"/>
      <c r="W122" s="49"/>
      <c r="Y122" s="49"/>
      <c r="AB122" s="49"/>
    </row>
    <row r="123" spans="2:28" x14ac:dyDescent="0.2">
      <c r="B123" s="49"/>
      <c r="E123" s="49"/>
      <c r="F123" s="49"/>
      <c r="G123" s="49"/>
      <c r="J123" s="49"/>
      <c r="M123" s="49"/>
      <c r="N123" s="49"/>
      <c r="O123" s="49"/>
      <c r="P123" s="49"/>
      <c r="Q123" s="49"/>
      <c r="R123" s="49"/>
      <c r="S123" s="49"/>
      <c r="T123" s="49"/>
      <c r="U123" s="49"/>
      <c r="V123" s="49"/>
      <c r="W123" s="49"/>
      <c r="Y123" s="49"/>
      <c r="AB123" s="49"/>
    </row>
    <row r="124" spans="2:28" x14ac:dyDescent="0.2">
      <c r="B124" s="49"/>
      <c r="E124" s="49"/>
      <c r="F124" s="49"/>
      <c r="G124" s="49"/>
      <c r="J124" s="49"/>
      <c r="M124" s="49"/>
      <c r="N124" s="49"/>
      <c r="O124" s="49"/>
      <c r="P124" s="49"/>
      <c r="Q124" s="49"/>
      <c r="R124" s="49"/>
      <c r="S124" s="49"/>
      <c r="T124" s="49"/>
      <c r="U124" s="49"/>
      <c r="V124" s="49"/>
      <c r="W124" s="49"/>
      <c r="Y124" s="49"/>
      <c r="AB124" s="49"/>
    </row>
    <row r="125" spans="2:28" x14ac:dyDescent="0.2">
      <c r="B125" s="49"/>
      <c r="E125" s="49"/>
      <c r="F125" s="49"/>
      <c r="G125" s="49"/>
      <c r="J125" s="49"/>
      <c r="M125" s="49"/>
      <c r="N125" s="49"/>
      <c r="O125" s="49"/>
      <c r="P125" s="49"/>
      <c r="Q125" s="49"/>
      <c r="R125" s="49"/>
      <c r="S125" s="49"/>
      <c r="T125" s="49"/>
      <c r="U125" s="49"/>
      <c r="V125" s="49"/>
      <c r="W125" s="49"/>
      <c r="Y125" s="49"/>
      <c r="AB125" s="49"/>
    </row>
    <row r="126" spans="2:28" x14ac:dyDescent="0.2">
      <c r="B126" s="49"/>
      <c r="E126" s="49"/>
      <c r="F126" s="49"/>
      <c r="G126" s="49"/>
      <c r="J126" s="49"/>
      <c r="M126" s="49"/>
      <c r="N126" s="49"/>
      <c r="O126" s="49"/>
      <c r="P126" s="49"/>
      <c r="Q126" s="49"/>
      <c r="R126" s="49"/>
      <c r="S126" s="49"/>
      <c r="T126" s="49"/>
      <c r="U126" s="49"/>
      <c r="V126" s="49"/>
      <c r="W126" s="49"/>
      <c r="Y126" s="49"/>
      <c r="AB126" s="49"/>
    </row>
    <row r="127" spans="2:28" x14ac:dyDescent="0.2">
      <c r="B127" s="49"/>
      <c r="E127" s="49"/>
      <c r="F127" s="49"/>
      <c r="G127" s="49"/>
      <c r="J127" s="49"/>
      <c r="M127" s="49"/>
      <c r="N127" s="49"/>
      <c r="O127" s="49"/>
      <c r="P127" s="49"/>
      <c r="Q127" s="49"/>
      <c r="R127" s="49"/>
      <c r="S127" s="49"/>
      <c r="T127" s="49"/>
      <c r="U127" s="49"/>
      <c r="V127" s="49"/>
      <c r="W127" s="49"/>
      <c r="Y127" s="49"/>
      <c r="AB127" s="49"/>
    </row>
    <row r="128" spans="2:28" x14ac:dyDescent="0.2">
      <c r="B128" s="49"/>
      <c r="E128" s="49"/>
      <c r="F128" s="49"/>
      <c r="G128" s="49"/>
      <c r="J128" s="49"/>
      <c r="M128" s="49"/>
      <c r="N128" s="49"/>
      <c r="O128" s="49"/>
      <c r="P128" s="49"/>
      <c r="Q128" s="49"/>
      <c r="R128" s="49"/>
      <c r="S128" s="49"/>
      <c r="T128" s="49"/>
      <c r="U128" s="49"/>
      <c r="V128" s="49"/>
      <c r="W128" s="49"/>
      <c r="Y128" s="49"/>
      <c r="AB128" s="49"/>
    </row>
    <row r="129" spans="2:28" x14ac:dyDescent="0.2">
      <c r="B129" s="49"/>
      <c r="E129" s="49"/>
      <c r="F129" s="49"/>
      <c r="G129" s="49"/>
      <c r="J129" s="49"/>
      <c r="M129" s="49"/>
      <c r="N129" s="49"/>
      <c r="O129" s="49"/>
      <c r="P129" s="49"/>
      <c r="Q129" s="49"/>
      <c r="R129" s="49"/>
      <c r="S129" s="49"/>
      <c r="T129" s="49"/>
      <c r="U129" s="49"/>
      <c r="V129" s="49"/>
      <c r="W129" s="49"/>
      <c r="Y129" s="49"/>
      <c r="AB129" s="49"/>
    </row>
    <row r="130" spans="2:28" x14ac:dyDescent="0.2">
      <c r="B130" s="49"/>
      <c r="E130" s="49"/>
      <c r="F130" s="49"/>
      <c r="G130" s="49"/>
      <c r="J130" s="49"/>
      <c r="M130" s="49"/>
      <c r="N130" s="49"/>
      <c r="O130" s="49"/>
      <c r="P130" s="49"/>
      <c r="Q130" s="49"/>
      <c r="R130" s="49"/>
      <c r="S130" s="49"/>
      <c r="T130" s="49"/>
      <c r="U130" s="49"/>
      <c r="V130" s="49"/>
      <c r="W130" s="49"/>
      <c r="Y130" s="49"/>
      <c r="AB130" s="49"/>
    </row>
    <row r="131" spans="2:28" x14ac:dyDescent="0.2">
      <c r="B131" s="49"/>
      <c r="E131" s="49"/>
      <c r="F131" s="49"/>
      <c r="G131" s="49"/>
      <c r="J131" s="49"/>
      <c r="M131" s="49"/>
      <c r="N131" s="49"/>
      <c r="O131" s="49"/>
      <c r="P131" s="49"/>
      <c r="Q131" s="49"/>
      <c r="R131" s="49"/>
      <c r="S131" s="49"/>
      <c r="T131" s="49"/>
      <c r="U131" s="49"/>
      <c r="V131" s="49"/>
      <c r="W131" s="49"/>
      <c r="Y131" s="49"/>
      <c r="AB131" s="49"/>
    </row>
    <row r="132" spans="2:28" x14ac:dyDescent="0.2">
      <c r="B132" s="49"/>
      <c r="E132" s="49"/>
      <c r="F132" s="49"/>
      <c r="G132" s="49"/>
      <c r="J132" s="49"/>
      <c r="M132" s="49"/>
      <c r="N132" s="49"/>
      <c r="O132" s="49"/>
      <c r="P132" s="49"/>
      <c r="Q132" s="49"/>
      <c r="R132" s="49"/>
      <c r="S132" s="49"/>
      <c r="T132" s="49"/>
      <c r="U132" s="49"/>
      <c r="V132" s="49"/>
      <c r="W132" s="49"/>
      <c r="Y132" s="49"/>
      <c r="AB132" s="49"/>
    </row>
    <row r="133" spans="2:28" x14ac:dyDescent="0.2">
      <c r="B133" s="49"/>
      <c r="E133" s="49"/>
      <c r="F133" s="49"/>
      <c r="G133" s="49"/>
      <c r="J133" s="49"/>
      <c r="M133" s="49"/>
      <c r="N133" s="49"/>
      <c r="O133" s="49"/>
      <c r="P133" s="49"/>
      <c r="Q133" s="49"/>
      <c r="R133" s="49"/>
      <c r="S133" s="49"/>
      <c r="T133" s="49"/>
      <c r="U133" s="49"/>
      <c r="V133" s="49"/>
      <c r="W133" s="49"/>
      <c r="Y133" s="49"/>
      <c r="AB133" s="49"/>
    </row>
    <row r="134" spans="2:28" x14ac:dyDescent="0.2">
      <c r="B134" s="49"/>
      <c r="E134" s="49"/>
      <c r="F134" s="49"/>
      <c r="G134" s="49"/>
      <c r="J134" s="49"/>
      <c r="M134" s="49"/>
      <c r="N134" s="49"/>
      <c r="O134" s="49"/>
      <c r="P134" s="49"/>
      <c r="Q134" s="49"/>
      <c r="R134" s="49"/>
      <c r="S134" s="49"/>
      <c r="T134" s="49"/>
      <c r="U134" s="49"/>
      <c r="V134" s="49"/>
      <c r="W134" s="49"/>
      <c r="Y134" s="49"/>
      <c r="AB134" s="49"/>
    </row>
    <row r="135" spans="2:28" x14ac:dyDescent="0.2">
      <c r="B135" s="49"/>
      <c r="E135" s="49"/>
      <c r="F135" s="49"/>
      <c r="G135" s="49"/>
      <c r="J135" s="49"/>
      <c r="M135" s="49"/>
      <c r="N135" s="49"/>
      <c r="O135" s="49"/>
      <c r="P135" s="49"/>
      <c r="Q135" s="49"/>
      <c r="R135" s="49"/>
      <c r="S135" s="49"/>
      <c r="T135" s="49"/>
      <c r="U135" s="49"/>
      <c r="V135" s="49"/>
      <c r="W135" s="49"/>
      <c r="Y135" s="49"/>
      <c r="AB135" s="49"/>
    </row>
    <row r="136" spans="2:28" x14ac:dyDescent="0.2">
      <c r="B136" s="49"/>
      <c r="E136" s="49"/>
      <c r="F136" s="49"/>
      <c r="G136" s="49"/>
      <c r="J136" s="49"/>
      <c r="M136" s="49"/>
      <c r="N136" s="49"/>
      <c r="O136" s="49"/>
      <c r="P136" s="49"/>
      <c r="Q136" s="49"/>
      <c r="R136" s="49"/>
      <c r="S136" s="49"/>
      <c r="T136" s="49"/>
      <c r="U136" s="49"/>
      <c r="V136" s="49"/>
      <c r="W136" s="49"/>
      <c r="Y136" s="49"/>
      <c r="AB136" s="49"/>
    </row>
    <row r="137" spans="2:28" x14ac:dyDescent="0.2">
      <c r="B137" s="49"/>
      <c r="E137" s="49"/>
      <c r="F137" s="49"/>
      <c r="G137" s="49"/>
      <c r="J137" s="49"/>
      <c r="M137" s="49"/>
      <c r="N137" s="49"/>
      <c r="O137" s="49"/>
      <c r="P137" s="49"/>
      <c r="Q137" s="49"/>
      <c r="R137" s="49"/>
      <c r="S137" s="49"/>
      <c r="T137" s="49"/>
      <c r="U137" s="49"/>
      <c r="V137" s="49"/>
      <c r="W137" s="49"/>
      <c r="Y137" s="49"/>
      <c r="AB137" s="49"/>
    </row>
    <row r="138" spans="2:28" x14ac:dyDescent="0.2">
      <c r="B138" s="49"/>
      <c r="E138" s="49"/>
      <c r="F138" s="49"/>
      <c r="G138" s="49"/>
      <c r="J138" s="49"/>
      <c r="M138" s="49"/>
      <c r="N138" s="49"/>
      <c r="O138" s="49"/>
      <c r="P138" s="49"/>
      <c r="Q138" s="49"/>
      <c r="R138" s="49"/>
      <c r="S138" s="49"/>
      <c r="T138" s="49"/>
      <c r="U138" s="49"/>
      <c r="V138" s="49"/>
      <c r="W138" s="49"/>
      <c r="Y138" s="49"/>
      <c r="AB138" s="49"/>
    </row>
    <row r="139" spans="2:28" x14ac:dyDescent="0.2">
      <c r="B139" s="49"/>
      <c r="E139" s="49"/>
      <c r="F139" s="49"/>
      <c r="G139" s="49"/>
      <c r="J139" s="49"/>
      <c r="M139" s="49"/>
      <c r="N139" s="49"/>
      <c r="O139" s="49"/>
      <c r="P139" s="49"/>
      <c r="Q139" s="49"/>
      <c r="R139" s="49"/>
      <c r="S139" s="49"/>
      <c r="T139" s="49"/>
      <c r="U139" s="49"/>
      <c r="V139" s="49"/>
      <c r="W139" s="49"/>
      <c r="Y139" s="49"/>
      <c r="AB139" s="49"/>
    </row>
    <row r="140" spans="2:28" x14ac:dyDescent="0.2">
      <c r="B140" s="49"/>
      <c r="E140" s="49"/>
      <c r="F140" s="49"/>
      <c r="G140" s="49"/>
      <c r="J140" s="49"/>
      <c r="M140" s="49"/>
      <c r="N140" s="49"/>
      <c r="O140" s="49"/>
      <c r="P140" s="49"/>
      <c r="Q140" s="49"/>
      <c r="R140" s="49"/>
      <c r="S140" s="49"/>
      <c r="T140" s="49"/>
      <c r="U140" s="49"/>
      <c r="V140" s="49"/>
      <c r="W140" s="49"/>
      <c r="Y140" s="49"/>
      <c r="AB140" s="49"/>
    </row>
    <row r="141" spans="2:28" x14ac:dyDescent="0.2">
      <c r="B141" s="49"/>
      <c r="E141" s="49"/>
      <c r="F141" s="49"/>
      <c r="G141" s="49"/>
      <c r="J141" s="49"/>
      <c r="M141" s="49"/>
      <c r="N141" s="49"/>
      <c r="O141" s="49"/>
      <c r="P141" s="49"/>
      <c r="Q141" s="49"/>
      <c r="R141" s="49"/>
      <c r="S141" s="49"/>
      <c r="T141" s="49"/>
      <c r="U141" s="49"/>
      <c r="V141" s="49"/>
      <c r="W141" s="49"/>
      <c r="Y141" s="49"/>
      <c r="AB141" s="49"/>
    </row>
    <row r="142" spans="2:28" x14ac:dyDescent="0.2">
      <c r="B142" s="49"/>
      <c r="E142" s="49"/>
      <c r="F142" s="49"/>
      <c r="G142" s="49"/>
      <c r="J142" s="49"/>
      <c r="M142" s="49"/>
      <c r="N142" s="49"/>
      <c r="O142" s="49"/>
      <c r="P142" s="49"/>
      <c r="Q142" s="49"/>
      <c r="R142" s="49"/>
      <c r="S142" s="49"/>
      <c r="T142" s="49"/>
      <c r="U142" s="49"/>
      <c r="V142" s="49"/>
      <c r="W142" s="49"/>
      <c r="Y142" s="49"/>
      <c r="AB142" s="49"/>
    </row>
    <row r="143" spans="2:28" x14ac:dyDescent="0.2">
      <c r="B143" s="49"/>
      <c r="E143" s="49"/>
      <c r="F143" s="49"/>
      <c r="G143" s="49"/>
      <c r="J143" s="49"/>
      <c r="M143" s="49"/>
      <c r="N143" s="49"/>
      <c r="O143" s="49"/>
      <c r="P143" s="49"/>
      <c r="Q143" s="49"/>
      <c r="R143" s="49"/>
      <c r="S143" s="49"/>
      <c r="T143" s="49"/>
      <c r="U143" s="49"/>
      <c r="V143" s="49"/>
      <c r="W143" s="49"/>
      <c r="Y143" s="49"/>
      <c r="AB143" s="49"/>
    </row>
    <row r="144" spans="2:28" x14ac:dyDescent="0.2">
      <c r="B144" s="49"/>
      <c r="E144" s="49"/>
      <c r="F144" s="49"/>
      <c r="G144" s="49"/>
      <c r="J144" s="49"/>
      <c r="M144" s="49"/>
      <c r="N144" s="49"/>
      <c r="O144" s="49"/>
      <c r="P144" s="49"/>
      <c r="Q144" s="49"/>
      <c r="R144" s="49"/>
      <c r="S144" s="49"/>
      <c r="T144" s="49"/>
      <c r="U144" s="49"/>
      <c r="V144" s="49"/>
      <c r="W144" s="49"/>
      <c r="Y144" s="49"/>
      <c r="AB144" s="49"/>
    </row>
    <row r="145" spans="2:28" x14ac:dyDescent="0.2">
      <c r="B145" s="49"/>
      <c r="E145" s="49"/>
      <c r="F145" s="49"/>
      <c r="G145" s="49"/>
      <c r="J145" s="49"/>
      <c r="M145" s="49"/>
      <c r="N145" s="49"/>
      <c r="O145" s="49"/>
      <c r="P145" s="49"/>
      <c r="Q145" s="49"/>
      <c r="R145" s="49"/>
      <c r="S145" s="49"/>
      <c r="T145" s="49"/>
      <c r="U145" s="49"/>
      <c r="V145" s="49"/>
      <c r="W145" s="49"/>
      <c r="Y145" s="49"/>
      <c r="AB145" s="49"/>
    </row>
    <row r="146" spans="2:28" x14ac:dyDescent="0.2">
      <c r="B146" s="49"/>
      <c r="E146" s="49"/>
      <c r="F146" s="49"/>
      <c r="G146" s="49"/>
      <c r="J146" s="49"/>
      <c r="M146" s="49"/>
      <c r="N146" s="49"/>
      <c r="O146" s="49"/>
      <c r="P146" s="49"/>
      <c r="Q146" s="49"/>
      <c r="R146" s="49"/>
      <c r="S146" s="49"/>
      <c r="T146" s="49"/>
      <c r="U146" s="49"/>
      <c r="V146" s="49"/>
      <c r="W146" s="49"/>
      <c r="Y146" s="49"/>
      <c r="AB146" s="49"/>
    </row>
    <row r="147" spans="2:28" x14ac:dyDescent="0.2">
      <c r="B147" s="49"/>
      <c r="E147" s="49"/>
      <c r="F147" s="49"/>
      <c r="G147" s="49"/>
      <c r="J147" s="49"/>
      <c r="M147" s="49"/>
      <c r="N147" s="49"/>
      <c r="O147" s="49"/>
      <c r="P147" s="49"/>
      <c r="Q147" s="49"/>
      <c r="R147" s="49"/>
      <c r="S147" s="49"/>
      <c r="T147" s="49"/>
      <c r="U147" s="49"/>
      <c r="V147" s="49"/>
      <c r="W147" s="49"/>
      <c r="Y147" s="49"/>
      <c r="AB147" s="49"/>
    </row>
    <row r="148" spans="2:28" x14ac:dyDescent="0.2">
      <c r="B148" s="49"/>
      <c r="E148" s="49"/>
      <c r="F148" s="49"/>
      <c r="G148" s="49"/>
      <c r="J148" s="49"/>
      <c r="M148" s="49"/>
      <c r="N148" s="49"/>
      <c r="O148" s="49"/>
      <c r="P148" s="49"/>
      <c r="Q148" s="49"/>
      <c r="R148" s="49"/>
      <c r="S148" s="49"/>
      <c r="T148" s="49"/>
      <c r="U148" s="49"/>
      <c r="V148" s="49"/>
      <c r="W148" s="49"/>
      <c r="Y148" s="49"/>
      <c r="AB148" s="49"/>
    </row>
    <row r="149" spans="2:28" x14ac:dyDescent="0.2">
      <c r="B149" s="49"/>
      <c r="E149" s="49"/>
      <c r="F149" s="49"/>
      <c r="G149" s="49"/>
      <c r="J149" s="49"/>
      <c r="M149" s="49"/>
      <c r="N149" s="49"/>
      <c r="O149" s="49"/>
      <c r="P149" s="49"/>
      <c r="Q149" s="49"/>
      <c r="R149" s="49"/>
      <c r="S149" s="49"/>
      <c r="T149" s="49"/>
      <c r="U149" s="49"/>
      <c r="V149" s="49"/>
      <c r="W149" s="49"/>
      <c r="Y149" s="49"/>
      <c r="AB149" s="49"/>
    </row>
    <row r="150" spans="2:28" x14ac:dyDescent="0.2">
      <c r="B150" s="49"/>
      <c r="E150" s="49"/>
      <c r="F150" s="49"/>
      <c r="G150" s="49"/>
      <c r="J150" s="49"/>
      <c r="M150" s="49"/>
      <c r="N150" s="49"/>
      <c r="O150" s="49"/>
      <c r="P150" s="49"/>
      <c r="Q150" s="49"/>
      <c r="R150" s="49"/>
      <c r="S150" s="49"/>
      <c r="T150" s="49"/>
      <c r="U150" s="49"/>
      <c r="V150" s="49"/>
      <c r="W150" s="49"/>
      <c r="Y150" s="49"/>
      <c r="AB150" s="49"/>
    </row>
    <row r="151" spans="2:28" x14ac:dyDescent="0.2">
      <c r="B151" s="49"/>
      <c r="E151" s="49"/>
      <c r="F151" s="49"/>
      <c r="G151" s="49"/>
      <c r="J151" s="49"/>
      <c r="M151" s="49"/>
      <c r="N151" s="49"/>
      <c r="O151" s="49"/>
      <c r="P151" s="49"/>
      <c r="Q151" s="49"/>
      <c r="R151" s="49"/>
      <c r="S151" s="49"/>
      <c r="T151" s="49"/>
      <c r="U151" s="49"/>
      <c r="V151" s="49"/>
      <c r="W151" s="49"/>
      <c r="Y151" s="49"/>
      <c r="AB151" s="49"/>
    </row>
    <row r="152" spans="2:28" x14ac:dyDescent="0.2">
      <c r="B152" s="49"/>
      <c r="E152" s="49"/>
      <c r="F152" s="49"/>
      <c r="G152" s="49"/>
      <c r="J152" s="49"/>
      <c r="M152" s="49"/>
      <c r="N152" s="49"/>
      <c r="O152" s="49"/>
      <c r="P152" s="49"/>
      <c r="Q152" s="49"/>
      <c r="R152" s="49"/>
      <c r="S152" s="49"/>
      <c r="T152" s="49"/>
      <c r="U152" s="49"/>
      <c r="V152" s="49"/>
      <c r="W152" s="49"/>
      <c r="Y152" s="49"/>
      <c r="AB152" s="49"/>
    </row>
    <row r="153" spans="2:28" x14ac:dyDescent="0.2">
      <c r="B153" s="49"/>
      <c r="E153" s="49"/>
      <c r="F153" s="49"/>
      <c r="G153" s="49"/>
      <c r="J153" s="49"/>
      <c r="M153" s="49"/>
      <c r="N153" s="49"/>
      <c r="O153" s="49"/>
      <c r="P153" s="49"/>
      <c r="Q153" s="49"/>
      <c r="R153" s="49"/>
      <c r="S153" s="49"/>
      <c r="T153" s="49"/>
      <c r="U153" s="49"/>
      <c r="V153" s="49"/>
      <c r="W153" s="49"/>
      <c r="Y153" s="49"/>
      <c r="AB153" s="49"/>
    </row>
    <row r="154" spans="2:28" x14ac:dyDescent="0.2">
      <c r="B154" s="49"/>
      <c r="E154" s="49"/>
      <c r="F154" s="49"/>
      <c r="G154" s="49"/>
      <c r="J154" s="49"/>
      <c r="M154" s="49"/>
      <c r="N154" s="49"/>
      <c r="O154" s="49"/>
      <c r="P154" s="49"/>
      <c r="Q154" s="49"/>
      <c r="R154" s="49"/>
      <c r="S154" s="49"/>
      <c r="T154" s="49"/>
      <c r="U154" s="49"/>
      <c r="V154" s="49"/>
      <c r="W154" s="49"/>
      <c r="Y154" s="49"/>
      <c r="AB154" s="49"/>
    </row>
    <row r="155" spans="2:28" x14ac:dyDescent="0.2">
      <c r="B155" s="49"/>
      <c r="E155" s="49"/>
      <c r="F155" s="49"/>
      <c r="G155" s="49"/>
      <c r="J155" s="49"/>
      <c r="M155" s="49"/>
      <c r="N155" s="49"/>
      <c r="O155" s="49"/>
      <c r="P155" s="49"/>
      <c r="Q155" s="49"/>
      <c r="R155" s="49"/>
      <c r="S155" s="49"/>
      <c r="T155" s="49"/>
      <c r="U155" s="49"/>
      <c r="V155" s="49"/>
      <c r="W155" s="49"/>
      <c r="Y155" s="49"/>
      <c r="AB155" s="49"/>
    </row>
    <row r="156" spans="2:28" x14ac:dyDescent="0.2">
      <c r="B156" s="49"/>
      <c r="E156" s="49"/>
      <c r="F156" s="49"/>
      <c r="G156" s="49"/>
      <c r="J156" s="49"/>
      <c r="M156" s="49"/>
      <c r="N156" s="49"/>
      <c r="O156" s="49"/>
      <c r="P156" s="49"/>
      <c r="Q156" s="49"/>
      <c r="R156" s="49"/>
      <c r="S156" s="49"/>
      <c r="T156" s="49"/>
      <c r="U156" s="49"/>
      <c r="V156" s="49"/>
      <c r="W156" s="49"/>
      <c r="Y156" s="49"/>
      <c r="AB156" s="49"/>
    </row>
    <row r="157" spans="2:28" x14ac:dyDescent="0.2">
      <c r="B157" s="49"/>
      <c r="E157" s="49"/>
      <c r="F157" s="49"/>
      <c r="G157" s="49"/>
      <c r="J157" s="49"/>
      <c r="M157" s="49"/>
      <c r="N157" s="49"/>
      <c r="O157" s="49"/>
      <c r="P157" s="49"/>
      <c r="Q157" s="49"/>
      <c r="R157" s="49"/>
      <c r="S157" s="49"/>
      <c r="T157" s="49"/>
      <c r="U157" s="49"/>
      <c r="V157" s="49"/>
      <c r="W157" s="49"/>
      <c r="Y157" s="49"/>
      <c r="AB157" s="49"/>
    </row>
    <row r="158" spans="2:28" x14ac:dyDescent="0.2">
      <c r="B158" s="49"/>
      <c r="E158" s="49"/>
      <c r="F158" s="49"/>
      <c r="G158" s="49"/>
      <c r="J158" s="49"/>
      <c r="M158" s="49"/>
      <c r="N158" s="49"/>
      <c r="O158" s="49"/>
      <c r="P158" s="49"/>
      <c r="Q158" s="49"/>
      <c r="R158" s="49"/>
      <c r="S158" s="49"/>
      <c r="T158" s="49"/>
      <c r="U158" s="49"/>
      <c r="V158" s="49"/>
      <c r="W158" s="49"/>
      <c r="Y158" s="49"/>
      <c r="AB158" s="49"/>
    </row>
    <row r="159" spans="2:28" x14ac:dyDescent="0.2">
      <c r="B159" s="49"/>
      <c r="E159" s="49"/>
      <c r="F159" s="49"/>
      <c r="G159" s="49"/>
      <c r="J159" s="49"/>
      <c r="M159" s="49"/>
      <c r="N159" s="49"/>
      <c r="O159" s="49"/>
      <c r="P159" s="49"/>
      <c r="Q159" s="49"/>
      <c r="R159" s="49"/>
      <c r="S159" s="49"/>
      <c r="T159" s="49"/>
      <c r="U159" s="49"/>
      <c r="V159" s="49"/>
      <c r="W159" s="49"/>
      <c r="Y159" s="49"/>
      <c r="AB159" s="49"/>
    </row>
    <row r="160" spans="2:28" x14ac:dyDescent="0.2">
      <c r="B160" s="49"/>
      <c r="E160" s="49"/>
      <c r="F160" s="49"/>
      <c r="G160" s="49"/>
      <c r="J160" s="49"/>
      <c r="M160" s="49"/>
      <c r="N160" s="49"/>
      <c r="O160" s="49"/>
      <c r="P160" s="49"/>
      <c r="Q160" s="49"/>
      <c r="R160" s="49"/>
      <c r="S160" s="49"/>
      <c r="T160" s="49"/>
      <c r="U160" s="49"/>
      <c r="V160" s="49"/>
      <c r="W160" s="49"/>
      <c r="Y160" s="49"/>
      <c r="AB160" s="49"/>
    </row>
    <row r="161" spans="2:28" x14ac:dyDescent="0.2">
      <c r="B161" s="49"/>
      <c r="E161" s="49"/>
      <c r="F161" s="49"/>
      <c r="G161" s="49"/>
      <c r="J161" s="49"/>
      <c r="M161" s="49"/>
      <c r="N161" s="49"/>
      <c r="O161" s="49"/>
      <c r="P161" s="49"/>
      <c r="Q161" s="49"/>
      <c r="R161" s="49"/>
      <c r="S161" s="49"/>
      <c r="T161" s="49"/>
      <c r="U161" s="49"/>
      <c r="V161" s="49"/>
      <c r="W161" s="49"/>
      <c r="Y161" s="49"/>
      <c r="AB161" s="49"/>
    </row>
    <row r="162" spans="2:28" x14ac:dyDescent="0.2">
      <c r="B162" s="49"/>
      <c r="E162" s="49"/>
      <c r="F162" s="49"/>
      <c r="G162" s="49"/>
      <c r="J162" s="49"/>
      <c r="M162" s="49"/>
      <c r="N162" s="49"/>
      <c r="O162" s="49"/>
      <c r="P162" s="49"/>
      <c r="Q162" s="49"/>
      <c r="R162" s="49"/>
      <c r="S162" s="49"/>
      <c r="T162" s="49"/>
      <c r="U162" s="49"/>
      <c r="V162" s="49"/>
      <c r="W162" s="49"/>
      <c r="Y162" s="49"/>
      <c r="AB162" s="49"/>
    </row>
    <row r="163" spans="2:28" x14ac:dyDescent="0.2">
      <c r="B163" s="49"/>
      <c r="E163" s="49"/>
      <c r="F163" s="49"/>
      <c r="G163" s="49"/>
      <c r="J163" s="49"/>
      <c r="M163" s="49"/>
      <c r="N163" s="49"/>
      <c r="O163" s="49"/>
      <c r="P163" s="49"/>
      <c r="Q163" s="49"/>
      <c r="R163" s="49"/>
      <c r="S163" s="49"/>
      <c r="T163" s="49"/>
      <c r="U163" s="49"/>
      <c r="V163" s="49"/>
      <c r="W163" s="49"/>
      <c r="Y163" s="49"/>
      <c r="AB163" s="49"/>
    </row>
    <row r="164" spans="2:28" x14ac:dyDescent="0.2">
      <c r="B164" s="49"/>
      <c r="E164" s="49"/>
      <c r="F164" s="49"/>
      <c r="G164" s="49"/>
      <c r="J164" s="49"/>
      <c r="M164" s="49"/>
      <c r="N164" s="49"/>
      <c r="O164" s="49"/>
      <c r="P164" s="49"/>
      <c r="Q164" s="49"/>
      <c r="R164" s="49"/>
      <c r="S164" s="49"/>
      <c r="T164" s="49"/>
      <c r="U164" s="49"/>
      <c r="V164" s="49"/>
      <c r="W164" s="49"/>
      <c r="Y164" s="49"/>
      <c r="AB164" s="49"/>
    </row>
    <row r="165" spans="2:28" x14ac:dyDescent="0.2">
      <c r="B165" s="49"/>
      <c r="E165" s="49"/>
      <c r="F165" s="49"/>
      <c r="G165" s="49"/>
      <c r="J165" s="49"/>
      <c r="M165" s="49"/>
      <c r="N165" s="49"/>
      <c r="O165" s="49"/>
      <c r="P165" s="49"/>
      <c r="Q165" s="49"/>
      <c r="R165" s="49"/>
      <c r="S165" s="49"/>
      <c r="T165" s="49"/>
      <c r="U165" s="49"/>
      <c r="V165" s="49"/>
      <c r="W165" s="49"/>
      <c r="Y165" s="49"/>
      <c r="AB165" s="49"/>
    </row>
    <row r="166" spans="2:28" x14ac:dyDescent="0.2">
      <c r="B166" s="49"/>
      <c r="E166" s="49"/>
      <c r="F166" s="49"/>
      <c r="G166" s="49"/>
      <c r="J166" s="49"/>
      <c r="M166" s="49"/>
      <c r="N166" s="49"/>
      <c r="O166" s="49"/>
      <c r="P166" s="49"/>
      <c r="Q166" s="49"/>
      <c r="R166" s="49"/>
      <c r="S166" s="49"/>
      <c r="T166" s="49"/>
      <c r="U166" s="49"/>
      <c r="V166" s="49"/>
      <c r="W166" s="49"/>
      <c r="Y166" s="49"/>
      <c r="AB166" s="49"/>
    </row>
    <row r="167" spans="2:28" x14ac:dyDescent="0.2">
      <c r="B167" s="49"/>
      <c r="E167" s="49"/>
      <c r="F167" s="49"/>
      <c r="G167" s="49"/>
      <c r="J167" s="49"/>
      <c r="M167" s="49"/>
      <c r="N167" s="49"/>
      <c r="O167" s="49"/>
      <c r="P167" s="49"/>
      <c r="Q167" s="49"/>
      <c r="R167" s="49"/>
      <c r="S167" s="49"/>
      <c r="T167" s="49"/>
      <c r="U167" s="49"/>
      <c r="V167" s="49"/>
      <c r="W167" s="49"/>
      <c r="Y167" s="49"/>
      <c r="AB167" s="49"/>
    </row>
    <row r="168" spans="2:28" x14ac:dyDescent="0.2">
      <c r="B168" s="49"/>
      <c r="E168" s="49"/>
      <c r="F168" s="49"/>
      <c r="G168" s="49"/>
      <c r="J168" s="49"/>
      <c r="M168" s="49"/>
      <c r="N168" s="49"/>
      <c r="O168" s="49"/>
      <c r="P168" s="49"/>
      <c r="Q168" s="49"/>
      <c r="R168" s="49"/>
      <c r="S168" s="49"/>
      <c r="T168" s="49"/>
      <c r="U168" s="49"/>
      <c r="V168" s="49"/>
      <c r="W168" s="49"/>
      <c r="Y168" s="49"/>
      <c r="AB168" s="49"/>
    </row>
    <row r="169" spans="2:28" x14ac:dyDescent="0.2">
      <c r="B169" s="49"/>
      <c r="E169" s="49"/>
      <c r="F169" s="49"/>
      <c r="G169" s="49"/>
      <c r="J169" s="49"/>
      <c r="M169" s="49"/>
      <c r="N169" s="49"/>
      <c r="O169" s="49"/>
      <c r="P169" s="49"/>
      <c r="Q169" s="49"/>
      <c r="R169" s="49"/>
      <c r="S169" s="49"/>
      <c r="T169" s="49"/>
      <c r="U169" s="49"/>
      <c r="V169" s="49"/>
      <c r="W169" s="49"/>
      <c r="Y169" s="49"/>
      <c r="AB169" s="49"/>
    </row>
    <row r="170" spans="2:28" x14ac:dyDescent="0.2">
      <c r="B170" s="49"/>
      <c r="E170" s="49"/>
      <c r="F170" s="49"/>
      <c r="G170" s="49"/>
      <c r="J170" s="49"/>
      <c r="M170" s="49"/>
      <c r="N170" s="49"/>
      <c r="O170" s="49"/>
      <c r="P170" s="49"/>
      <c r="Q170" s="49"/>
      <c r="R170" s="49"/>
      <c r="S170" s="49"/>
      <c r="T170" s="49"/>
      <c r="U170" s="49"/>
      <c r="V170" s="49"/>
      <c r="W170" s="49"/>
      <c r="Y170" s="49"/>
      <c r="AB170" s="49"/>
    </row>
    <row r="171" spans="2:28" x14ac:dyDescent="0.2">
      <c r="B171" s="49"/>
      <c r="E171" s="49"/>
      <c r="F171" s="49"/>
      <c r="G171" s="49"/>
      <c r="J171" s="49"/>
      <c r="M171" s="49"/>
      <c r="N171" s="49"/>
      <c r="O171" s="49"/>
      <c r="P171" s="49"/>
      <c r="Q171" s="49"/>
      <c r="R171" s="49"/>
      <c r="S171" s="49"/>
      <c r="T171" s="49"/>
      <c r="U171" s="49"/>
      <c r="V171" s="49"/>
      <c r="W171" s="49"/>
      <c r="Y171" s="49"/>
      <c r="AB171" s="49"/>
    </row>
    <row r="172" spans="2:28" x14ac:dyDescent="0.2">
      <c r="B172" s="49"/>
      <c r="E172" s="49"/>
      <c r="F172" s="49"/>
      <c r="G172" s="49"/>
      <c r="J172" s="49"/>
      <c r="M172" s="49"/>
      <c r="N172" s="49"/>
      <c r="O172" s="49"/>
      <c r="P172" s="49"/>
      <c r="Q172" s="49"/>
      <c r="R172" s="49"/>
      <c r="S172" s="49"/>
      <c r="T172" s="49"/>
      <c r="U172" s="49"/>
      <c r="V172" s="49"/>
      <c r="W172" s="49"/>
      <c r="Y172" s="49"/>
      <c r="AB172" s="49"/>
    </row>
    <row r="173" spans="2:28" x14ac:dyDescent="0.2">
      <c r="B173" s="49"/>
      <c r="E173" s="49"/>
      <c r="F173" s="49"/>
      <c r="G173" s="49"/>
      <c r="J173" s="49"/>
      <c r="M173" s="49"/>
      <c r="N173" s="49"/>
      <c r="O173" s="49"/>
      <c r="P173" s="49"/>
      <c r="Q173" s="49"/>
      <c r="R173" s="49"/>
      <c r="S173" s="49"/>
      <c r="T173" s="49"/>
      <c r="U173" s="49"/>
      <c r="V173" s="49"/>
      <c r="W173" s="49"/>
      <c r="Y173" s="49"/>
      <c r="AB173" s="49"/>
    </row>
    <row r="174" spans="2:28" x14ac:dyDescent="0.2">
      <c r="B174" s="49"/>
      <c r="E174" s="49"/>
      <c r="F174" s="49"/>
      <c r="G174" s="49"/>
      <c r="J174" s="49"/>
      <c r="M174" s="49"/>
      <c r="N174" s="49"/>
      <c r="O174" s="49"/>
      <c r="P174" s="49"/>
      <c r="Q174" s="49"/>
      <c r="R174" s="49"/>
      <c r="S174" s="49"/>
      <c r="T174" s="49"/>
      <c r="U174" s="49"/>
      <c r="V174" s="49"/>
      <c r="W174" s="49"/>
      <c r="Y174" s="49"/>
      <c r="AB174" s="49"/>
    </row>
    <row r="175" spans="2:28" x14ac:dyDescent="0.2">
      <c r="B175" s="49"/>
      <c r="E175" s="49"/>
      <c r="F175" s="49"/>
      <c r="G175" s="49"/>
      <c r="J175" s="49"/>
      <c r="M175" s="49"/>
      <c r="N175" s="49"/>
      <c r="O175" s="49"/>
      <c r="P175" s="49"/>
      <c r="Q175" s="49"/>
      <c r="R175" s="49"/>
      <c r="S175" s="49"/>
      <c r="T175" s="49"/>
      <c r="U175" s="49"/>
      <c r="V175" s="49"/>
      <c r="W175" s="49"/>
      <c r="Y175" s="49"/>
      <c r="AB175" s="49"/>
    </row>
    <row r="176" spans="2:28" x14ac:dyDescent="0.2">
      <c r="B176" s="49"/>
      <c r="E176" s="49"/>
      <c r="F176" s="49"/>
      <c r="G176" s="49"/>
      <c r="J176" s="49"/>
      <c r="M176" s="49"/>
      <c r="N176" s="49"/>
      <c r="O176" s="49"/>
      <c r="P176" s="49"/>
      <c r="Q176" s="49"/>
      <c r="R176" s="49"/>
      <c r="S176" s="49"/>
      <c r="T176" s="49"/>
      <c r="U176" s="49"/>
      <c r="V176" s="49"/>
      <c r="W176" s="49"/>
      <c r="Y176" s="49"/>
      <c r="AB176" s="49"/>
    </row>
    <row r="177" spans="2:28" x14ac:dyDescent="0.2">
      <c r="B177" s="49"/>
      <c r="E177" s="49"/>
      <c r="F177" s="49"/>
      <c r="G177" s="49"/>
      <c r="J177" s="49"/>
      <c r="M177" s="49"/>
      <c r="N177" s="49"/>
      <c r="O177" s="49"/>
      <c r="P177" s="49"/>
      <c r="Q177" s="49"/>
      <c r="R177" s="49"/>
      <c r="S177" s="49"/>
      <c r="T177" s="49"/>
      <c r="U177" s="49"/>
      <c r="V177" s="49"/>
      <c r="W177" s="49"/>
      <c r="Y177" s="49"/>
      <c r="AB177" s="49"/>
    </row>
    <row r="178" spans="2:28" x14ac:dyDescent="0.2">
      <c r="B178" s="49"/>
      <c r="E178" s="49"/>
      <c r="F178" s="49"/>
      <c r="G178" s="49"/>
      <c r="J178" s="49"/>
      <c r="M178" s="49"/>
      <c r="N178" s="49"/>
      <c r="O178" s="49"/>
      <c r="P178" s="49"/>
      <c r="Q178" s="49"/>
      <c r="R178" s="49"/>
      <c r="S178" s="49"/>
      <c r="T178" s="49"/>
      <c r="U178" s="49"/>
      <c r="V178" s="49"/>
      <c r="W178" s="49"/>
      <c r="Y178" s="49"/>
      <c r="AB178" s="49"/>
    </row>
    <row r="179" spans="2:28" x14ac:dyDescent="0.2">
      <c r="B179" s="49"/>
      <c r="E179" s="49"/>
      <c r="F179" s="49"/>
      <c r="G179" s="49"/>
      <c r="J179" s="49"/>
      <c r="M179" s="49"/>
      <c r="N179" s="49"/>
      <c r="O179" s="49"/>
      <c r="P179" s="49"/>
      <c r="Q179" s="49"/>
      <c r="R179" s="49"/>
      <c r="S179" s="49"/>
      <c r="T179" s="49"/>
      <c r="U179" s="49"/>
      <c r="V179" s="49"/>
      <c r="W179" s="49"/>
      <c r="Y179" s="49"/>
      <c r="AB179" s="49"/>
    </row>
    <row r="180" spans="2:28" x14ac:dyDescent="0.2">
      <c r="B180" s="49"/>
      <c r="E180" s="49"/>
      <c r="F180" s="49"/>
      <c r="G180" s="49"/>
      <c r="J180" s="49"/>
      <c r="M180" s="49"/>
      <c r="N180" s="49"/>
      <c r="O180" s="49"/>
      <c r="P180" s="49"/>
      <c r="Q180" s="49"/>
      <c r="R180" s="49"/>
      <c r="S180" s="49"/>
      <c r="T180" s="49"/>
      <c r="U180" s="49"/>
      <c r="V180" s="49"/>
      <c r="W180" s="49"/>
      <c r="Y180" s="49"/>
      <c r="AB180" s="49"/>
    </row>
    <row r="181" spans="2:28" x14ac:dyDescent="0.2">
      <c r="B181" s="49"/>
      <c r="E181" s="49"/>
      <c r="F181" s="49"/>
      <c r="G181" s="49"/>
      <c r="J181" s="49"/>
      <c r="M181" s="49"/>
      <c r="N181" s="49"/>
      <c r="O181" s="49"/>
      <c r="P181" s="49"/>
      <c r="Q181" s="49"/>
      <c r="R181" s="49"/>
      <c r="S181" s="49"/>
      <c r="T181" s="49"/>
      <c r="U181" s="49"/>
      <c r="V181" s="49"/>
      <c r="W181" s="49"/>
      <c r="Y181" s="49"/>
      <c r="AB181" s="49"/>
    </row>
    <row r="182" spans="2:28" x14ac:dyDescent="0.2">
      <c r="B182" s="49"/>
      <c r="E182" s="49"/>
      <c r="F182" s="49"/>
      <c r="G182" s="49"/>
      <c r="J182" s="49"/>
      <c r="M182" s="49"/>
      <c r="N182" s="49"/>
      <c r="O182" s="49"/>
      <c r="P182" s="49"/>
      <c r="Q182" s="49"/>
      <c r="R182" s="49"/>
      <c r="S182" s="49"/>
      <c r="T182" s="49"/>
      <c r="U182" s="49"/>
      <c r="V182" s="49"/>
      <c r="W182" s="49"/>
      <c r="Y182" s="49"/>
      <c r="AB182" s="49"/>
    </row>
    <row r="183" spans="2:28" x14ac:dyDescent="0.2">
      <c r="B183" s="49"/>
      <c r="E183" s="49"/>
      <c r="F183" s="49"/>
      <c r="G183" s="49"/>
      <c r="J183" s="49"/>
      <c r="M183" s="49"/>
      <c r="N183" s="49"/>
      <c r="O183" s="49"/>
      <c r="P183" s="49"/>
      <c r="Q183" s="49"/>
      <c r="R183" s="49"/>
      <c r="S183" s="49"/>
      <c r="T183" s="49"/>
      <c r="U183" s="49"/>
      <c r="V183" s="49"/>
      <c r="W183" s="49"/>
      <c r="Y183" s="49"/>
      <c r="AB183" s="49"/>
    </row>
    <row r="184" spans="2:28" x14ac:dyDescent="0.2">
      <c r="B184" s="49"/>
      <c r="E184" s="49"/>
      <c r="F184" s="49"/>
      <c r="G184" s="49"/>
      <c r="J184" s="49"/>
      <c r="M184" s="49"/>
      <c r="N184" s="49"/>
      <c r="O184" s="49"/>
      <c r="P184" s="49"/>
      <c r="Q184" s="49"/>
      <c r="R184" s="49"/>
      <c r="S184" s="49"/>
      <c r="T184" s="49"/>
      <c r="U184" s="49"/>
      <c r="V184" s="49"/>
      <c r="W184" s="49"/>
      <c r="Y184" s="49"/>
      <c r="AB184" s="49"/>
    </row>
    <row r="185" spans="2:28" x14ac:dyDescent="0.2">
      <c r="B185" s="49"/>
      <c r="E185" s="49"/>
      <c r="F185" s="49"/>
      <c r="G185" s="49"/>
      <c r="J185" s="49"/>
      <c r="M185" s="49"/>
      <c r="N185" s="49"/>
      <c r="O185" s="49"/>
      <c r="P185" s="49"/>
      <c r="Q185" s="49"/>
      <c r="R185" s="49"/>
      <c r="S185" s="49"/>
      <c r="T185" s="49"/>
      <c r="U185" s="49"/>
      <c r="V185" s="49"/>
      <c r="W185" s="49"/>
      <c r="Y185" s="49"/>
      <c r="AB185" s="49"/>
    </row>
  </sheetData>
  <sheetProtection password="DDB6" sheet="1"/>
  <mergeCells count="142">
    <mergeCell ref="M57:M60"/>
    <mergeCell ref="N57:N60"/>
    <mergeCell ref="O57:O60"/>
    <mergeCell ref="P57:P60"/>
    <mergeCell ref="H46:H49"/>
    <mergeCell ref="T57:T60"/>
    <mergeCell ref="M46:M49"/>
    <mergeCell ref="N46:N49"/>
    <mergeCell ref="O46:O49"/>
    <mergeCell ref="P46:P49"/>
    <mergeCell ref="I46:I49"/>
    <mergeCell ref="J46:J49"/>
    <mergeCell ref="K46:K49"/>
    <mergeCell ref="L46:L49"/>
    <mergeCell ref="AB46:AB49"/>
    <mergeCell ref="C46:C49"/>
    <mergeCell ref="D46:D49"/>
    <mergeCell ref="E46:E49"/>
    <mergeCell ref="F46:F49"/>
    <mergeCell ref="G46:G49"/>
    <mergeCell ref="P34:P38"/>
    <mergeCell ref="Q34:Q38"/>
    <mergeCell ref="R34:R38"/>
    <mergeCell ref="T34:T38"/>
    <mergeCell ref="U34:U38"/>
    <mergeCell ref="N34:N38"/>
    <mergeCell ref="O34:O38"/>
    <mergeCell ref="S34:S38"/>
    <mergeCell ref="S46:S49"/>
    <mergeCell ref="K15:K16"/>
    <mergeCell ref="L15:L16"/>
    <mergeCell ref="M15:M16"/>
    <mergeCell ref="N15:N16"/>
    <mergeCell ref="O15:O16"/>
    <mergeCell ref="U22:U25"/>
    <mergeCell ref="V22:V25"/>
    <mergeCell ref="W22:W25"/>
    <mergeCell ref="A26:A31"/>
    <mergeCell ref="B26:B31"/>
    <mergeCell ref="C26:C31"/>
    <mergeCell ref="D26:D31"/>
    <mergeCell ref="S22:S25"/>
    <mergeCell ref="P22:P25"/>
    <mergeCell ref="K17:K25"/>
    <mergeCell ref="Q22:Q25"/>
    <mergeCell ref="R22:R25"/>
    <mergeCell ref="T22:T25"/>
    <mergeCell ref="N17:N18"/>
    <mergeCell ref="O17:O18"/>
    <mergeCell ref="P17:P18"/>
    <mergeCell ref="Q17:Q18"/>
    <mergeCell ref="R17:R18"/>
    <mergeCell ref="T17:T18"/>
    <mergeCell ref="W17:W18"/>
    <mergeCell ref="P15:P16"/>
    <mergeCell ref="Q15:Q16"/>
    <mergeCell ref="R15:R16"/>
    <mergeCell ref="T15:T16"/>
    <mergeCell ref="U15:U16"/>
    <mergeCell ref="V15:V16"/>
    <mergeCell ref="S15:S16"/>
    <mergeCell ref="S17:S18"/>
    <mergeCell ref="W15:W16"/>
    <mergeCell ref="U17:U18"/>
    <mergeCell ref="V17:V18"/>
    <mergeCell ref="AC13:AD13"/>
    <mergeCell ref="AE13:AE14"/>
    <mergeCell ref="AF13:AF14"/>
    <mergeCell ref="X13:X14"/>
    <mergeCell ref="Y13:Y14"/>
    <mergeCell ref="Z13:AA13"/>
    <mergeCell ref="AB13:AB14"/>
    <mergeCell ref="A10:AF10"/>
    <mergeCell ref="A11:D11"/>
    <mergeCell ref="E11:AB11"/>
    <mergeCell ref="AC11:AE11"/>
    <mergeCell ref="H13:I13"/>
    <mergeCell ref="J13:J14"/>
    <mergeCell ref="K13:L13"/>
    <mergeCell ref="M13:P13"/>
    <mergeCell ref="Q13:W13"/>
    <mergeCell ref="A13:A14"/>
    <mergeCell ref="B13:B14"/>
    <mergeCell ref="C13:C14"/>
    <mergeCell ref="D13:D14"/>
    <mergeCell ref="E13:E14"/>
    <mergeCell ref="F13:F14"/>
    <mergeCell ref="G13:G14"/>
    <mergeCell ref="AE1:AF2"/>
    <mergeCell ref="H12:I12"/>
    <mergeCell ref="M12:P12"/>
    <mergeCell ref="Q12:W12"/>
    <mergeCell ref="AC12:AD12"/>
    <mergeCell ref="A1:AD8"/>
    <mergeCell ref="AE3:AF4"/>
    <mergeCell ref="AE5:AF6"/>
    <mergeCell ref="AE7:AF8"/>
    <mergeCell ref="A9:AF9"/>
    <mergeCell ref="G15:G16"/>
    <mergeCell ref="H15:H16"/>
    <mergeCell ref="I15:I16"/>
    <mergeCell ref="J15:J16"/>
    <mergeCell ref="A15:A25"/>
    <mergeCell ref="B15:B25"/>
    <mergeCell ref="C15:C25"/>
    <mergeCell ref="D15:D25"/>
    <mergeCell ref="E15:E16"/>
    <mergeCell ref="F15:F16"/>
    <mergeCell ref="E22:E25"/>
    <mergeCell ref="F22:F25"/>
    <mergeCell ref="F17:F18"/>
    <mergeCell ref="G17:G18"/>
    <mergeCell ref="H17:H18"/>
    <mergeCell ref="I17:I18"/>
    <mergeCell ref="J17:J18"/>
    <mergeCell ref="G22:G25"/>
    <mergeCell ref="H22:H25"/>
    <mergeCell ref="E17:E18"/>
    <mergeCell ref="N22:N25"/>
    <mergeCell ref="O22:O25"/>
    <mergeCell ref="L17:L25"/>
    <mergeCell ref="M17:M18"/>
    <mergeCell ref="M22:M25"/>
    <mergeCell ref="A46:A49"/>
    <mergeCell ref="B46:B49"/>
    <mergeCell ref="I22:I25"/>
    <mergeCell ref="J22:J25"/>
    <mergeCell ref="A43:A45"/>
    <mergeCell ref="B43:B45"/>
    <mergeCell ref="C43:C45"/>
    <mergeCell ref="D43:D45"/>
    <mergeCell ref="A32:A41"/>
    <mergeCell ref="H34:H38"/>
    <mergeCell ref="I34:I38"/>
    <mergeCell ref="J34:J38"/>
    <mergeCell ref="M34:M38"/>
    <mergeCell ref="B32:B41"/>
    <mergeCell ref="C32:C41"/>
    <mergeCell ref="D32:D41"/>
    <mergeCell ref="E34:E38"/>
    <mergeCell ref="F34:F38"/>
    <mergeCell ref="G34:G38"/>
  </mergeCells>
  <dataValidations count="3">
    <dataValidation allowBlank="1" showErrorMessage="1" prompt="La fecha de finalización de la tarea coincide con la fecha de entrega del producto._x000a_" sqref="AF13:AF14"/>
    <dataValidation allowBlank="1" showInputMessage="1" showErrorMessage="1" prompt="_x000a_" sqref="E13:E14"/>
    <dataValidation allowBlank="1" showErrorMessage="1" sqref="AE13:AE14"/>
  </dataValidations>
  <pageMargins left="0.70866141732283472" right="0.23622047244094491" top="0.74803149606299213" bottom="0.74803149606299213" header="0.31496062992125984" footer="0.31496062992125984"/>
  <pageSetup paperSize="14" scale="25" fitToHeight="0" orientation="landscape" horizontalDpi="4294967295" verticalDpi="4294967295"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L89"/>
  <sheetViews>
    <sheetView topLeftCell="E1" zoomScale="72" zoomScaleNormal="72" workbookViewId="0">
      <pane ySplit="14" topLeftCell="A15" activePane="bottomLeft" state="frozen"/>
      <selection activeCell="H1" sqref="H1"/>
      <selection pane="bottomLeft" activeCell="AD15" sqref="AD15"/>
    </sheetView>
  </sheetViews>
  <sheetFormatPr baseColWidth="10" defaultColWidth="5.42578125" defaultRowHeight="14.25" x14ac:dyDescent="0.25"/>
  <cols>
    <col min="1" max="1" width="8.7109375" style="26" customWidth="1"/>
    <col min="2" max="2" width="13.28515625" style="26" customWidth="1"/>
    <col min="3" max="3" width="5.28515625" style="26" customWidth="1"/>
    <col min="4" max="4" width="5.7109375" style="26" customWidth="1"/>
    <col min="5" max="5" width="5.42578125" style="26" customWidth="1"/>
    <col min="6" max="7" width="21.28515625" style="26" customWidth="1"/>
    <col min="8" max="8" width="6.28515625" style="26" customWidth="1"/>
    <col min="9" max="9" width="7.5703125" style="26" customWidth="1"/>
    <col min="10" max="10" width="30.7109375" style="26" customWidth="1"/>
    <col min="11" max="11" width="13.28515625" style="26" customWidth="1"/>
    <col min="12" max="12" width="12.7109375" style="26" customWidth="1"/>
    <col min="13" max="14" width="10" style="26" hidden="1" customWidth="1"/>
    <col min="15" max="18" width="10" style="26" customWidth="1"/>
    <col min="19" max="22" width="10" style="26" hidden="1" customWidth="1"/>
    <col min="23" max="23" width="10" style="30" hidden="1" customWidth="1"/>
    <col min="24" max="25" width="10" style="26" hidden="1" customWidth="1"/>
    <col min="26" max="26" width="10" style="27" hidden="1" customWidth="1"/>
    <col min="27" max="27" width="26.42578125" style="28" hidden="1" customWidth="1"/>
    <col min="28" max="28" width="8.42578125" style="26" customWidth="1"/>
    <col min="29" max="29" width="25.7109375" style="26" customWidth="1"/>
    <col min="30" max="30" width="15.7109375" style="26" customWidth="1"/>
    <col min="31" max="31" width="13" style="26" customWidth="1"/>
    <col min="32" max="32" width="20.7109375" style="26" customWidth="1"/>
    <col min="33" max="33" width="9.7109375" style="26" customWidth="1"/>
    <col min="34" max="34" width="11.42578125" style="26" customWidth="1"/>
    <col min="35" max="35" width="34.5703125" style="29" customWidth="1"/>
    <col min="36" max="36" width="18" style="26" bestFit="1" customWidth="1"/>
    <col min="37" max="250" width="11.42578125" style="2" customWidth="1"/>
    <col min="251" max="251" width="8.7109375" style="2" customWidth="1"/>
    <col min="252" max="252" width="13.28515625" style="2" customWidth="1"/>
    <col min="253" max="253" width="5.28515625" style="2" customWidth="1"/>
    <col min="254" max="254" width="5.7109375" style="2" customWidth="1"/>
    <col min="255" max="16384" width="5.42578125" style="2"/>
  </cols>
  <sheetData>
    <row r="1" spans="1:36" x14ac:dyDescent="0.25">
      <c r="A1" s="1579" t="s">
        <v>2</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0"/>
      <c r="AC1" s="1580"/>
      <c r="AD1" s="1580"/>
      <c r="AE1" s="1580"/>
      <c r="AF1" s="1580"/>
      <c r="AG1" s="1580"/>
      <c r="AH1" s="1581"/>
      <c r="AI1" s="1349" t="s">
        <v>1485</v>
      </c>
      <c r="AJ1" s="1350"/>
    </row>
    <row r="2" spans="1:36" x14ac:dyDescent="0.25">
      <c r="A2" s="1582"/>
      <c r="B2" s="1583"/>
      <c r="C2" s="1583"/>
      <c r="D2" s="1583"/>
      <c r="E2" s="1583"/>
      <c r="F2" s="1583"/>
      <c r="G2" s="1583"/>
      <c r="H2" s="1583"/>
      <c r="I2" s="1583"/>
      <c r="J2" s="1583"/>
      <c r="K2" s="1583"/>
      <c r="L2" s="1583"/>
      <c r="M2" s="1583"/>
      <c r="N2" s="1583"/>
      <c r="O2" s="1583"/>
      <c r="P2" s="1583"/>
      <c r="Q2" s="1583"/>
      <c r="R2" s="1583"/>
      <c r="S2" s="1583"/>
      <c r="T2" s="1583"/>
      <c r="U2" s="1583"/>
      <c r="V2" s="1583"/>
      <c r="W2" s="1583"/>
      <c r="X2" s="1583"/>
      <c r="Y2" s="1583"/>
      <c r="Z2" s="1583"/>
      <c r="AA2" s="1583"/>
      <c r="AB2" s="1583"/>
      <c r="AC2" s="1583"/>
      <c r="AD2" s="1583"/>
      <c r="AE2" s="1583"/>
      <c r="AF2" s="1583"/>
      <c r="AG2" s="1583"/>
      <c r="AH2" s="1584"/>
      <c r="AI2" s="1351"/>
      <c r="AJ2" s="1352"/>
    </row>
    <row r="3" spans="1:36" x14ac:dyDescent="0.25">
      <c r="A3" s="1582"/>
      <c r="B3" s="1583"/>
      <c r="C3" s="1583"/>
      <c r="D3" s="1583"/>
      <c r="E3" s="1583"/>
      <c r="F3" s="1583"/>
      <c r="G3" s="1583"/>
      <c r="H3" s="1583"/>
      <c r="I3" s="1583"/>
      <c r="J3" s="1583"/>
      <c r="K3" s="1583"/>
      <c r="L3" s="1583"/>
      <c r="M3" s="1583"/>
      <c r="N3" s="1583"/>
      <c r="O3" s="1583"/>
      <c r="P3" s="1583"/>
      <c r="Q3" s="1583"/>
      <c r="R3" s="1583"/>
      <c r="S3" s="1583"/>
      <c r="T3" s="1583"/>
      <c r="U3" s="1583"/>
      <c r="V3" s="1583"/>
      <c r="W3" s="1583"/>
      <c r="X3" s="1583"/>
      <c r="Y3" s="1583"/>
      <c r="Z3" s="1583"/>
      <c r="AA3" s="1583"/>
      <c r="AB3" s="1583"/>
      <c r="AC3" s="1583"/>
      <c r="AD3" s="1583"/>
      <c r="AE3" s="1583"/>
      <c r="AF3" s="1583"/>
      <c r="AG3" s="1583"/>
      <c r="AH3" s="1584"/>
      <c r="AI3" s="1349" t="s">
        <v>324</v>
      </c>
      <c r="AJ3" s="1350"/>
    </row>
    <row r="4" spans="1:36" x14ac:dyDescent="0.25">
      <c r="A4" s="1582"/>
      <c r="B4" s="1583"/>
      <c r="C4" s="1583"/>
      <c r="D4" s="1583"/>
      <c r="E4" s="1583"/>
      <c r="F4" s="1583"/>
      <c r="G4" s="1583"/>
      <c r="H4" s="1583"/>
      <c r="I4" s="1583"/>
      <c r="J4" s="1583"/>
      <c r="K4" s="1583"/>
      <c r="L4" s="1583"/>
      <c r="M4" s="1583"/>
      <c r="N4" s="1583"/>
      <c r="O4" s="1583"/>
      <c r="P4" s="1583"/>
      <c r="Q4" s="1583"/>
      <c r="R4" s="1583"/>
      <c r="S4" s="1583"/>
      <c r="T4" s="1583"/>
      <c r="U4" s="1583"/>
      <c r="V4" s="1583"/>
      <c r="W4" s="1583"/>
      <c r="X4" s="1583"/>
      <c r="Y4" s="1583"/>
      <c r="Z4" s="1583"/>
      <c r="AA4" s="1583"/>
      <c r="AB4" s="1583"/>
      <c r="AC4" s="1583"/>
      <c r="AD4" s="1583"/>
      <c r="AE4" s="1583"/>
      <c r="AF4" s="1583"/>
      <c r="AG4" s="1583"/>
      <c r="AH4" s="1584"/>
      <c r="AI4" s="1351"/>
      <c r="AJ4" s="1352"/>
    </row>
    <row r="5" spans="1:36" x14ac:dyDescent="0.25">
      <c r="A5" s="1582"/>
      <c r="B5" s="1583"/>
      <c r="C5" s="1583"/>
      <c r="D5" s="1583"/>
      <c r="E5" s="1583"/>
      <c r="F5" s="1583"/>
      <c r="G5" s="1583"/>
      <c r="H5" s="1583"/>
      <c r="I5" s="1583"/>
      <c r="J5" s="1583"/>
      <c r="K5" s="1583"/>
      <c r="L5" s="1583"/>
      <c r="M5" s="1583"/>
      <c r="N5" s="1583"/>
      <c r="O5" s="1583"/>
      <c r="P5" s="1583"/>
      <c r="Q5" s="1583"/>
      <c r="R5" s="1583"/>
      <c r="S5" s="1583"/>
      <c r="T5" s="1583"/>
      <c r="U5" s="1583"/>
      <c r="V5" s="1583"/>
      <c r="W5" s="1583"/>
      <c r="X5" s="1583"/>
      <c r="Y5" s="1583"/>
      <c r="Z5" s="1583"/>
      <c r="AA5" s="1583"/>
      <c r="AB5" s="1583"/>
      <c r="AC5" s="1583"/>
      <c r="AD5" s="1583"/>
      <c r="AE5" s="1583"/>
      <c r="AF5" s="1583"/>
      <c r="AG5" s="1583"/>
      <c r="AH5" s="1584"/>
      <c r="AI5" s="1349" t="s">
        <v>325</v>
      </c>
      <c r="AJ5" s="1350"/>
    </row>
    <row r="6" spans="1:36" x14ac:dyDescent="0.25">
      <c r="A6" s="1582"/>
      <c r="B6" s="1583"/>
      <c r="C6" s="1583"/>
      <c r="D6" s="1583"/>
      <c r="E6" s="1583"/>
      <c r="F6" s="1583"/>
      <c r="G6" s="1583"/>
      <c r="H6" s="1583"/>
      <c r="I6" s="1583"/>
      <c r="J6" s="1583"/>
      <c r="K6" s="1583"/>
      <c r="L6" s="1583"/>
      <c r="M6" s="1583"/>
      <c r="N6" s="1583"/>
      <c r="O6" s="1583"/>
      <c r="P6" s="1583"/>
      <c r="Q6" s="1583"/>
      <c r="R6" s="1583"/>
      <c r="S6" s="1583"/>
      <c r="T6" s="1583"/>
      <c r="U6" s="1583"/>
      <c r="V6" s="1583"/>
      <c r="W6" s="1583"/>
      <c r="X6" s="1583"/>
      <c r="Y6" s="1583"/>
      <c r="Z6" s="1583"/>
      <c r="AA6" s="1583"/>
      <c r="AB6" s="1583"/>
      <c r="AC6" s="1583"/>
      <c r="AD6" s="1583"/>
      <c r="AE6" s="1583"/>
      <c r="AF6" s="1583"/>
      <c r="AG6" s="1583"/>
      <c r="AH6" s="1584"/>
      <c r="AI6" s="1351"/>
      <c r="AJ6" s="1352"/>
    </row>
    <row r="7" spans="1:36" x14ac:dyDescent="0.25">
      <c r="A7" s="1582"/>
      <c r="B7" s="1583"/>
      <c r="C7" s="1583"/>
      <c r="D7" s="1583"/>
      <c r="E7" s="1583"/>
      <c r="F7" s="1583"/>
      <c r="G7" s="1583"/>
      <c r="H7" s="1583"/>
      <c r="I7" s="1583"/>
      <c r="J7" s="1583"/>
      <c r="K7" s="1583"/>
      <c r="L7" s="1583"/>
      <c r="M7" s="1583"/>
      <c r="N7" s="1583"/>
      <c r="O7" s="1583"/>
      <c r="P7" s="1583"/>
      <c r="Q7" s="1583"/>
      <c r="R7" s="1583"/>
      <c r="S7" s="1583"/>
      <c r="T7" s="1583"/>
      <c r="U7" s="1583"/>
      <c r="V7" s="1583"/>
      <c r="W7" s="1583"/>
      <c r="X7" s="1583"/>
      <c r="Y7" s="1583"/>
      <c r="Z7" s="1583"/>
      <c r="AA7" s="1583"/>
      <c r="AB7" s="1583"/>
      <c r="AC7" s="1583"/>
      <c r="AD7" s="1583"/>
      <c r="AE7" s="1583"/>
      <c r="AF7" s="1583"/>
      <c r="AG7" s="1583"/>
      <c r="AH7" s="1584"/>
      <c r="AI7" s="1349" t="s">
        <v>326</v>
      </c>
      <c r="AJ7" s="1350"/>
    </row>
    <row r="8" spans="1:36" x14ac:dyDescent="0.25">
      <c r="A8" s="1585"/>
      <c r="B8" s="1586"/>
      <c r="C8" s="1586"/>
      <c r="D8" s="1586"/>
      <c r="E8" s="1586"/>
      <c r="F8" s="1586"/>
      <c r="G8" s="1586"/>
      <c r="H8" s="1586"/>
      <c r="I8" s="1586"/>
      <c r="J8" s="1586"/>
      <c r="K8" s="1586"/>
      <c r="L8" s="1586"/>
      <c r="M8" s="1586"/>
      <c r="N8" s="1586"/>
      <c r="O8" s="1586"/>
      <c r="P8" s="1586"/>
      <c r="Q8" s="1586"/>
      <c r="R8" s="1586"/>
      <c r="S8" s="1586"/>
      <c r="T8" s="1586"/>
      <c r="U8" s="1586"/>
      <c r="V8" s="1586"/>
      <c r="W8" s="1586"/>
      <c r="X8" s="1586"/>
      <c r="Y8" s="1586"/>
      <c r="Z8" s="1586"/>
      <c r="AA8" s="1586"/>
      <c r="AB8" s="1586"/>
      <c r="AC8" s="1586"/>
      <c r="AD8" s="1586"/>
      <c r="AE8" s="1586"/>
      <c r="AF8" s="1586"/>
      <c r="AG8" s="1586"/>
      <c r="AH8" s="1587"/>
      <c r="AI8" s="1351"/>
      <c r="AJ8" s="1352"/>
    </row>
    <row r="9" spans="1:36" ht="15" x14ac:dyDescent="0.25">
      <c r="A9" s="2179" t="s">
        <v>1486</v>
      </c>
      <c r="B9" s="2180"/>
      <c r="C9" s="2180"/>
      <c r="D9" s="2180"/>
      <c r="E9" s="2180"/>
      <c r="F9" s="2180"/>
      <c r="G9" s="2180"/>
      <c r="H9" s="2180"/>
      <c r="I9" s="2180"/>
      <c r="J9" s="2180"/>
      <c r="K9" s="2180"/>
      <c r="L9" s="2180"/>
      <c r="M9" s="2180"/>
      <c r="N9" s="2180"/>
      <c r="O9" s="2180"/>
      <c r="P9" s="2180"/>
      <c r="Q9" s="2180"/>
      <c r="R9" s="2180"/>
      <c r="S9" s="2180"/>
      <c r="T9" s="2180"/>
      <c r="U9" s="2180"/>
      <c r="V9" s="2180"/>
      <c r="W9" s="2180"/>
      <c r="X9" s="2180"/>
      <c r="Y9" s="2180"/>
      <c r="Z9" s="2180"/>
      <c r="AA9" s="2180"/>
      <c r="AB9" s="2180"/>
      <c r="AC9" s="2180"/>
      <c r="AD9" s="2180"/>
      <c r="AE9" s="2180"/>
      <c r="AF9" s="2180"/>
      <c r="AG9" s="2180"/>
      <c r="AH9" s="2180"/>
      <c r="AI9" s="2180"/>
      <c r="AJ9" s="2181"/>
    </row>
    <row r="10" spans="1:36" ht="15" x14ac:dyDescent="0.25">
      <c r="A10" s="1633" t="s">
        <v>3</v>
      </c>
      <c r="B10" s="1633"/>
      <c r="C10" s="1633"/>
      <c r="D10" s="1633"/>
      <c r="E10" s="1633"/>
      <c r="F10" s="1633"/>
      <c r="G10" s="1633"/>
      <c r="H10" s="1633"/>
      <c r="I10" s="1633"/>
      <c r="J10" s="1633"/>
      <c r="K10" s="1633"/>
      <c r="L10" s="1633"/>
      <c r="M10" s="1633"/>
      <c r="N10" s="1633"/>
      <c r="O10" s="1633"/>
      <c r="P10" s="1633"/>
      <c r="Q10" s="1633"/>
      <c r="R10" s="1633"/>
      <c r="S10" s="1633"/>
      <c r="T10" s="1633"/>
      <c r="U10" s="1633"/>
      <c r="V10" s="1633"/>
      <c r="W10" s="1633"/>
      <c r="X10" s="1633"/>
      <c r="Y10" s="1633"/>
      <c r="Z10" s="1633"/>
      <c r="AA10" s="1633"/>
      <c r="AB10" s="1633"/>
      <c r="AC10" s="1633"/>
      <c r="AD10" s="1633"/>
      <c r="AE10" s="1633"/>
      <c r="AF10" s="1633"/>
      <c r="AG10" s="1633"/>
      <c r="AH10" s="1633"/>
      <c r="AI10" s="1633"/>
      <c r="AJ10" s="1633"/>
    </row>
    <row r="11" spans="1:36" s="3" customFormat="1" ht="15" x14ac:dyDescent="0.25">
      <c r="A11" s="1432" t="s">
        <v>4</v>
      </c>
      <c r="B11" s="1432"/>
      <c r="C11" s="1432"/>
      <c r="D11" s="1432"/>
      <c r="E11" s="1432" t="s">
        <v>5</v>
      </c>
      <c r="F11" s="1432"/>
      <c r="G11" s="1432"/>
      <c r="H11" s="1432"/>
      <c r="I11" s="1432"/>
      <c r="J11" s="1432"/>
      <c r="K11" s="1432"/>
      <c r="L11" s="1432"/>
      <c r="M11" s="1432"/>
      <c r="N11" s="1432"/>
      <c r="O11" s="1432"/>
      <c r="P11" s="1432"/>
      <c r="Q11" s="1432"/>
      <c r="R11" s="1432"/>
      <c r="S11" s="1432"/>
      <c r="T11" s="1432"/>
      <c r="U11" s="1432"/>
      <c r="V11" s="1432"/>
      <c r="W11" s="1432"/>
      <c r="X11" s="1432"/>
      <c r="Y11" s="1432"/>
      <c r="Z11" s="1432"/>
      <c r="AA11" s="1432"/>
      <c r="AB11" s="1432"/>
      <c r="AC11" s="1432" t="s">
        <v>6</v>
      </c>
      <c r="AD11" s="1432"/>
      <c r="AE11" s="1432"/>
      <c r="AF11" s="1432"/>
      <c r="AG11" s="1432"/>
      <c r="AH11" s="1432" t="s">
        <v>7</v>
      </c>
      <c r="AI11" s="1432"/>
      <c r="AJ11" s="1432"/>
    </row>
    <row r="12" spans="1:36" x14ac:dyDescent="0.25">
      <c r="A12" s="424" t="s">
        <v>9</v>
      </c>
      <c r="B12" s="424" t="s">
        <v>10</v>
      </c>
      <c r="C12" s="424" t="s">
        <v>11</v>
      </c>
      <c r="D12" s="424" t="s">
        <v>12</v>
      </c>
      <c r="E12" s="424" t="s">
        <v>13</v>
      </c>
      <c r="F12" s="424" t="s">
        <v>14</v>
      </c>
      <c r="G12" s="424"/>
      <c r="H12" s="424" t="s">
        <v>15</v>
      </c>
      <c r="I12" s="4" t="s">
        <v>16</v>
      </c>
      <c r="J12" s="424" t="s">
        <v>17</v>
      </c>
      <c r="K12" s="2195" t="s">
        <v>18</v>
      </c>
      <c r="L12" s="2195"/>
      <c r="M12" s="2195"/>
      <c r="N12" s="2195"/>
      <c r="O12" s="2195"/>
      <c r="P12" s="2195"/>
      <c r="Q12" s="2195"/>
      <c r="R12" s="2195"/>
      <c r="S12" s="2196" t="s">
        <v>19</v>
      </c>
      <c r="T12" s="2196"/>
      <c r="U12" s="2196"/>
      <c r="V12" s="2196"/>
      <c r="W12" s="2196" t="s">
        <v>20</v>
      </c>
      <c r="X12" s="2196"/>
      <c r="Y12" s="2196"/>
      <c r="Z12" s="2196"/>
      <c r="AA12" s="2196"/>
      <c r="AB12" s="424" t="s">
        <v>21</v>
      </c>
      <c r="AC12" s="424" t="s">
        <v>22</v>
      </c>
      <c r="AD12" s="2195" t="s">
        <v>23</v>
      </c>
      <c r="AE12" s="2195"/>
      <c r="AF12" s="424" t="s">
        <v>24</v>
      </c>
      <c r="AG12" s="2195" t="s">
        <v>25</v>
      </c>
      <c r="AH12" s="2195"/>
      <c r="AI12" s="424" t="s">
        <v>26</v>
      </c>
      <c r="AJ12" s="424" t="s">
        <v>27</v>
      </c>
    </row>
    <row r="13" spans="1:36" ht="57" customHeight="1" x14ac:dyDescent="0.25">
      <c r="A13" s="2191" t="s">
        <v>29</v>
      </c>
      <c r="B13" s="2191" t="s">
        <v>30</v>
      </c>
      <c r="C13" s="2191" t="s">
        <v>31</v>
      </c>
      <c r="D13" s="2197" t="s">
        <v>32</v>
      </c>
      <c r="E13" s="2197" t="s">
        <v>33</v>
      </c>
      <c r="F13" s="1399" t="s">
        <v>1487</v>
      </c>
      <c r="G13" s="2186" t="str">
        <f>[5]D_IVC!$G$13</f>
        <v>Políticas de Desarrollo Administrativo</v>
      </c>
      <c r="H13" s="2182" t="s">
        <v>35</v>
      </c>
      <c r="I13" s="2182"/>
      <c r="J13" s="1399" t="s">
        <v>36</v>
      </c>
      <c r="K13" s="1400" t="s">
        <v>1488</v>
      </c>
      <c r="L13" s="1400"/>
      <c r="M13" s="2183" t="s">
        <v>38</v>
      </c>
      <c r="N13" s="2184"/>
      <c r="O13" s="2184"/>
      <c r="P13" s="2184"/>
      <c r="Q13" s="2184"/>
      <c r="R13" s="2185"/>
      <c r="S13" s="1926" t="s">
        <v>39</v>
      </c>
      <c r="T13" s="1926"/>
      <c r="U13" s="1926"/>
      <c r="V13" s="1926"/>
      <c r="W13" s="2189" t="s">
        <v>40</v>
      </c>
      <c r="X13" s="2189"/>
      <c r="Y13" s="2189"/>
      <c r="Z13" s="2189"/>
      <c r="AA13" s="2189"/>
      <c r="AB13" s="2190" t="s">
        <v>41</v>
      </c>
      <c r="AC13" s="2192" t="s">
        <v>1489</v>
      </c>
      <c r="AD13" s="2192" t="s">
        <v>43</v>
      </c>
      <c r="AE13" s="2192"/>
      <c r="AF13" s="2193" t="s">
        <v>44</v>
      </c>
      <c r="AG13" s="2194" t="s">
        <v>45</v>
      </c>
      <c r="AH13" s="2194"/>
      <c r="AI13" s="2188" t="s">
        <v>46</v>
      </c>
      <c r="AJ13" s="1385" t="s">
        <v>1490</v>
      </c>
    </row>
    <row r="14" spans="1:36" ht="54" x14ac:dyDescent="0.25">
      <c r="A14" s="2191"/>
      <c r="B14" s="2191"/>
      <c r="C14" s="2191"/>
      <c r="D14" s="2197"/>
      <c r="E14" s="2197"/>
      <c r="F14" s="1399"/>
      <c r="G14" s="2187"/>
      <c r="H14" s="5" t="s">
        <v>48</v>
      </c>
      <c r="I14" s="6" t="s">
        <v>49</v>
      </c>
      <c r="J14" s="1399"/>
      <c r="K14" s="7" t="s">
        <v>50</v>
      </c>
      <c r="L14" s="7" t="s">
        <v>51</v>
      </c>
      <c r="M14" s="441" t="s">
        <v>52</v>
      </c>
      <c r="N14" s="441" t="s">
        <v>53</v>
      </c>
      <c r="O14" s="441" t="s">
        <v>54</v>
      </c>
      <c r="P14" s="441" t="s">
        <v>55</v>
      </c>
      <c r="Q14" s="441" t="s">
        <v>56</v>
      </c>
      <c r="R14" s="441" t="s">
        <v>57</v>
      </c>
      <c r="S14" s="441" t="s">
        <v>54</v>
      </c>
      <c r="T14" s="441" t="s">
        <v>55</v>
      </c>
      <c r="U14" s="441" t="s">
        <v>56</v>
      </c>
      <c r="V14" s="441" t="s">
        <v>57</v>
      </c>
      <c r="W14" s="445" t="s">
        <v>54</v>
      </c>
      <c r="X14" s="445" t="s">
        <v>55</v>
      </c>
      <c r="Y14" s="445" t="s">
        <v>56</v>
      </c>
      <c r="Z14" s="445" t="s">
        <v>57</v>
      </c>
      <c r="AA14" s="445" t="s">
        <v>58</v>
      </c>
      <c r="AB14" s="2190"/>
      <c r="AC14" s="2192"/>
      <c r="AD14" s="444" t="s">
        <v>59</v>
      </c>
      <c r="AE14" s="444" t="s">
        <v>60</v>
      </c>
      <c r="AF14" s="2193"/>
      <c r="AG14" s="8" t="s">
        <v>61</v>
      </c>
      <c r="AH14" s="8" t="s">
        <v>62</v>
      </c>
      <c r="AI14" s="2188"/>
      <c r="AJ14" s="1385"/>
    </row>
    <row r="15" spans="1:36" s="9" customFormat="1" ht="225" x14ac:dyDescent="0.25">
      <c r="A15" s="2154" t="s">
        <v>63</v>
      </c>
      <c r="B15" s="2173" t="s">
        <v>64</v>
      </c>
      <c r="C15" s="2174">
        <v>1116001470000</v>
      </c>
      <c r="D15" s="2175">
        <v>3000000000</v>
      </c>
      <c r="E15" s="2157" t="s">
        <v>65</v>
      </c>
      <c r="F15" s="2156" t="s">
        <v>66</v>
      </c>
      <c r="G15" s="2156" t="s">
        <v>370</v>
      </c>
      <c r="H15" s="2157"/>
      <c r="I15" s="2157" t="s">
        <v>67</v>
      </c>
      <c r="J15" s="2156" t="s">
        <v>68</v>
      </c>
      <c r="K15" s="2198">
        <v>41440</v>
      </c>
      <c r="L15" s="2198">
        <v>41623</v>
      </c>
      <c r="M15" s="2148">
        <v>0.6</v>
      </c>
      <c r="N15" s="1057">
        <v>0.74</v>
      </c>
      <c r="O15" s="2150">
        <f>[6]datos!L7</f>
        <v>7.3999999999999996E-2</v>
      </c>
      <c r="P15" s="2150">
        <f>[6]datos!M7</f>
        <v>0.14799999999999999</v>
      </c>
      <c r="Q15" s="2150">
        <f>[6]datos!N7</f>
        <v>0.222</v>
      </c>
      <c r="R15" s="2150">
        <f>[6]datos!O7</f>
        <v>0.55600000000000005</v>
      </c>
      <c r="S15" s="1045">
        <v>15475</v>
      </c>
      <c r="T15" s="1045">
        <v>30950</v>
      </c>
      <c r="U15" s="1045">
        <f>15475*3</f>
        <v>46425</v>
      </c>
      <c r="V15" s="1045">
        <f>15475*4</f>
        <v>61900</v>
      </c>
      <c r="W15" s="2148">
        <v>4.7800000000000002E-2</v>
      </c>
      <c r="X15" s="2199">
        <v>7.4999999999999997E-2</v>
      </c>
      <c r="Y15" s="2148"/>
      <c r="Z15" s="2148"/>
      <c r="AA15" s="1046" t="s">
        <v>1491</v>
      </c>
      <c r="AB15" s="1050" t="s">
        <v>69</v>
      </c>
      <c r="AC15" s="1048" t="s">
        <v>70</v>
      </c>
      <c r="AD15" s="1047">
        <v>41547</v>
      </c>
      <c r="AE15" s="1047">
        <v>41623</v>
      </c>
      <c r="AF15" s="1051" t="s">
        <v>71</v>
      </c>
      <c r="AG15" s="1062"/>
      <c r="AH15" s="1051" t="s">
        <v>67</v>
      </c>
      <c r="AI15" s="1051" t="s">
        <v>72</v>
      </c>
      <c r="AJ15" s="1064">
        <v>1700000000</v>
      </c>
    </row>
    <row r="16" spans="1:36" s="9" customFormat="1" ht="67.5" x14ac:dyDescent="0.25">
      <c r="A16" s="2154"/>
      <c r="B16" s="2173"/>
      <c r="C16" s="2174"/>
      <c r="D16" s="2175"/>
      <c r="E16" s="2157"/>
      <c r="F16" s="2156"/>
      <c r="G16" s="2156"/>
      <c r="H16" s="2157"/>
      <c r="I16" s="2157"/>
      <c r="J16" s="2156"/>
      <c r="K16" s="2198"/>
      <c r="L16" s="2198"/>
      <c r="M16" s="2162"/>
      <c r="N16" s="1057">
        <v>0.08</v>
      </c>
      <c r="O16" s="2163"/>
      <c r="P16" s="2163"/>
      <c r="Q16" s="2163"/>
      <c r="R16" s="2163"/>
      <c r="S16" s="1045"/>
      <c r="T16" s="1045"/>
      <c r="U16" s="1045"/>
      <c r="V16" s="1045">
        <v>1</v>
      </c>
      <c r="W16" s="2162"/>
      <c r="X16" s="2200"/>
      <c r="Y16" s="2162"/>
      <c r="Z16" s="2162"/>
      <c r="AA16" s="1046" t="s">
        <v>1492</v>
      </c>
      <c r="AB16" s="1050" t="s">
        <v>73</v>
      </c>
      <c r="AC16" s="1048" t="s">
        <v>74</v>
      </c>
      <c r="AD16" s="1047">
        <v>41562</v>
      </c>
      <c r="AE16" s="1047">
        <v>41628</v>
      </c>
      <c r="AF16" s="1051" t="s">
        <v>75</v>
      </c>
      <c r="AG16" s="1051" t="s">
        <v>67</v>
      </c>
      <c r="AH16" s="1051"/>
      <c r="AI16" s="1051" t="s">
        <v>76</v>
      </c>
      <c r="AJ16" s="1064">
        <v>0</v>
      </c>
    </row>
    <row r="17" spans="1:38" s="9" customFormat="1" ht="56.25" x14ac:dyDescent="0.25">
      <c r="A17" s="2154"/>
      <c r="B17" s="2173"/>
      <c r="C17" s="2174"/>
      <c r="D17" s="2175"/>
      <c r="E17" s="2157"/>
      <c r="F17" s="2156"/>
      <c r="G17" s="2156"/>
      <c r="H17" s="2157"/>
      <c r="I17" s="2157"/>
      <c r="J17" s="2156"/>
      <c r="K17" s="2198"/>
      <c r="L17" s="2198"/>
      <c r="M17" s="2162"/>
      <c r="N17" s="1057">
        <v>0.08</v>
      </c>
      <c r="O17" s="2163"/>
      <c r="P17" s="2163"/>
      <c r="Q17" s="2163"/>
      <c r="R17" s="2163"/>
      <c r="S17" s="1045"/>
      <c r="T17" s="1045"/>
      <c r="U17" s="1045"/>
      <c r="V17" s="1045">
        <v>1</v>
      </c>
      <c r="W17" s="2162"/>
      <c r="X17" s="2200"/>
      <c r="Y17" s="2162"/>
      <c r="Z17" s="2162"/>
      <c r="AA17" s="1046"/>
      <c r="AB17" s="1050" t="s">
        <v>77</v>
      </c>
      <c r="AC17" s="1048" t="s">
        <v>1493</v>
      </c>
      <c r="AD17" s="1047">
        <v>41518</v>
      </c>
      <c r="AE17" s="1047">
        <v>41628</v>
      </c>
      <c r="AF17" s="1049" t="s">
        <v>78</v>
      </c>
      <c r="AG17" s="1051" t="s">
        <v>67</v>
      </c>
      <c r="AH17" s="1051"/>
      <c r="AI17" s="1051" t="s">
        <v>79</v>
      </c>
      <c r="AJ17" s="180">
        <v>25000000</v>
      </c>
    </row>
    <row r="18" spans="1:38" s="9" customFormat="1" ht="56.25" x14ac:dyDescent="0.25">
      <c r="A18" s="2154"/>
      <c r="B18" s="2173"/>
      <c r="C18" s="2174"/>
      <c r="D18" s="2175"/>
      <c r="E18" s="2157"/>
      <c r="F18" s="2156"/>
      <c r="G18" s="2156"/>
      <c r="H18" s="2157"/>
      <c r="I18" s="2157"/>
      <c r="J18" s="2156"/>
      <c r="K18" s="2198"/>
      <c r="L18" s="2198"/>
      <c r="M18" s="2162"/>
      <c r="N18" s="1057"/>
      <c r="O18" s="2163"/>
      <c r="P18" s="2163"/>
      <c r="Q18" s="2163"/>
      <c r="R18" s="2163"/>
      <c r="S18" s="1045"/>
      <c r="T18" s="1045"/>
      <c r="U18" s="1045"/>
      <c r="V18" s="1045">
        <v>1</v>
      </c>
      <c r="W18" s="2162"/>
      <c r="X18" s="2200"/>
      <c r="Y18" s="2162"/>
      <c r="Z18" s="2162"/>
      <c r="AA18" s="1046"/>
      <c r="AB18" s="1050" t="s">
        <v>80</v>
      </c>
      <c r="AC18" s="1048" t="s">
        <v>81</v>
      </c>
      <c r="AD18" s="1047">
        <v>41532</v>
      </c>
      <c r="AE18" s="1047">
        <v>41628</v>
      </c>
      <c r="AF18" s="1049" t="s">
        <v>82</v>
      </c>
      <c r="AG18" s="1051"/>
      <c r="AH18" s="1051" t="s">
        <v>67</v>
      </c>
      <c r="AI18" s="1051" t="s">
        <v>83</v>
      </c>
      <c r="AJ18" s="1064">
        <v>400000000</v>
      </c>
    </row>
    <row r="19" spans="1:38" s="9" customFormat="1" ht="123.75" x14ac:dyDescent="0.25">
      <c r="A19" s="2154"/>
      <c r="B19" s="2173"/>
      <c r="C19" s="2174"/>
      <c r="D19" s="2175"/>
      <c r="E19" s="2157"/>
      <c r="F19" s="2156"/>
      <c r="G19" s="2156"/>
      <c r="H19" s="2157"/>
      <c r="I19" s="2157"/>
      <c r="J19" s="2156"/>
      <c r="K19" s="2198"/>
      <c r="L19" s="2198"/>
      <c r="M19" s="2149"/>
      <c r="N19" s="1057">
        <v>0.1</v>
      </c>
      <c r="O19" s="2151"/>
      <c r="P19" s="2151"/>
      <c r="Q19" s="2151"/>
      <c r="R19" s="2151"/>
      <c r="S19" s="1045"/>
      <c r="T19" s="1045"/>
      <c r="U19" s="1045"/>
      <c r="V19" s="1045">
        <v>1</v>
      </c>
      <c r="W19" s="2149"/>
      <c r="X19" s="2201"/>
      <c r="Y19" s="2149"/>
      <c r="Z19" s="2149"/>
      <c r="AA19" s="1046"/>
      <c r="AB19" s="1050" t="s">
        <v>335</v>
      </c>
      <c r="AC19" s="1081" t="s">
        <v>1494</v>
      </c>
      <c r="AD19" s="1047">
        <v>41518</v>
      </c>
      <c r="AE19" s="1082">
        <v>41628</v>
      </c>
      <c r="AF19" s="1051" t="s">
        <v>1495</v>
      </c>
      <c r="AG19" s="1083"/>
      <c r="AH19" s="1083" t="s">
        <v>67</v>
      </c>
      <c r="AI19" s="1083" t="s">
        <v>1496</v>
      </c>
      <c r="AJ19" s="180">
        <f>80000000-8000000</f>
        <v>72000000</v>
      </c>
    </row>
    <row r="20" spans="1:38" s="9" customFormat="1" ht="56.25" x14ac:dyDescent="0.25">
      <c r="A20" s="2154"/>
      <c r="B20" s="2173"/>
      <c r="C20" s="2174"/>
      <c r="D20" s="2175"/>
      <c r="E20" s="2157" t="s">
        <v>84</v>
      </c>
      <c r="F20" s="2156" t="s">
        <v>85</v>
      </c>
      <c r="G20" s="2156" t="s">
        <v>370</v>
      </c>
      <c r="H20" s="2157"/>
      <c r="I20" s="2157"/>
      <c r="J20" s="2156" t="s">
        <v>86</v>
      </c>
      <c r="K20" s="2202">
        <v>41379</v>
      </c>
      <c r="L20" s="2202">
        <v>41638</v>
      </c>
      <c r="M20" s="2158">
        <v>0.03</v>
      </c>
      <c r="N20" s="1067">
        <v>0.5</v>
      </c>
      <c r="O20" s="2150"/>
      <c r="P20" s="2150">
        <f>[6]datos!M14</f>
        <v>0.22222222222222221</v>
      </c>
      <c r="Q20" s="2150">
        <f>[6]datos!N14</f>
        <v>0.33333333333333331</v>
      </c>
      <c r="R20" s="2150">
        <f>[6]datos!O14</f>
        <v>0.44444444444444442</v>
      </c>
      <c r="S20" s="1045"/>
      <c r="T20" s="1045">
        <v>2</v>
      </c>
      <c r="U20" s="1045">
        <v>3</v>
      </c>
      <c r="V20" s="1045">
        <v>4</v>
      </c>
      <c r="W20" s="2148"/>
      <c r="X20" s="2148">
        <v>0.22</v>
      </c>
      <c r="Y20" s="2148"/>
      <c r="Z20" s="2148"/>
      <c r="AA20" s="1046" t="s">
        <v>1497</v>
      </c>
      <c r="AB20" s="1050" t="s">
        <v>87</v>
      </c>
      <c r="AC20" s="1048" t="s">
        <v>88</v>
      </c>
      <c r="AD20" s="1049">
        <v>41394</v>
      </c>
      <c r="AE20" s="1047">
        <v>41628</v>
      </c>
      <c r="AF20" s="1051" t="s">
        <v>71</v>
      </c>
      <c r="AG20" s="1051" t="s">
        <v>67</v>
      </c>
      <c r="AH20" s="1051"/>
      <c r="AI20" s="1051" t="s">
        <v>89</v>
      </c>
      <c r="AJ20" s="1064">
        <v>33210000</v>
      </c>
    </row>
    <row r="21" spans="1:38" s="9" customFormat="1" ht="101.25" x14ac:dyDescent="0.25">
      <c r="A21" s="2154"/>
      <c r="B21" s="2173"/>
      <c r="C21" s="2174"/>
      <c r="D21" s="2175"/>
      <c r="E21" s="2157"/>
      <c r="F21" s="2156"/>
      <c r="G21" s="2156"/>
      <c r="H21" s="2157"/>
      <c r="I21" s="2157"/>
      <c r="J21" s="2156"/>
      <c r="K21" s="2202"/>
      <c r="L21" s="2202"/>
      <c r="M21" s="2159"/>
      <c r="N21" s="985"/>
      <c r="O21" s="2163"/>
      <c r="P21" s="2163"/>
      <c r="Q21" s="2163"/>
      <c r="R21" s="2163"/>
      <c r="S21" s="1045"/>
      <c r="T21" s="1045"/>
      <c r="U21" s="1045">
        <v>1</v>
      </c>
      <c r="V21" s="1045">
        <v>1</v>
      </c>
      <c r="W21" s="2162"/>
      <c r="X21" s="2162"/>
      <c r="Y21" s="2162"/>
      <c r="Z21" s="2162"/>
      <c r="AA21" s="1046"/>
      <c r="AB21" s="1050" t="s">
        <v>90</v>
      </c>
      <c r="AC21" s="1048" t="s">
        <v>91</v>
      </c>
      <c r="AD21" s="1049">
        <v>41383</v>
      </c>
      <c r="AE21" s="1047">
        <v>41628</v>
      </c>
      <c r="AF21" s="1048" t="s">
        <v>71</v>
      </c>
      <c r="AG21" s="1084" t="s">
        <v>67</v>
      </c>
      <c r="AH21" s="1084"/>
      <c r="AI21" s="1051" t="s">
        <v>92</v>
      </c>
      <c r="AJ21" s="1064">
        <v>78743000</v>
      </c>
    </row>
    <row r="22" spans="1:38" s="9" customFormat="1" ht="124.5" thickBot="1" x14ac:dyDescent="0.3">
      <c r="A22" s="2154"/>
      <c r="B22" s="2173"/>
      <c r="C22" s="2174"/>
      <c r="D22" s="2175"/>
      <c r="E22" s="2157"/>
      <c r="F22" s="2156"/>
      <c r="G22" s="2156"/>
      <c r="H22" s="2157"/>
      <c r="I22" s="2157"/>
      <c r="J22" s="2156"/>
      <c r="K22" s="2202"/>
      <c r="L22" s="2202"/>
      <c r="M22" s="2160"/>
      <c r="N22" s="985">
        <v>0.5</v>
      </c>
      <c r="O22" s="2151"/>
      <c r="P22" s="2163"/>
      <c r="Q22" s="2151"/>
      <c r="R22" s="2151"/>
      <c r="S22" s="1045"/>
      <c r="T22" s="1045"/>
      <c r="U22" s="1045"/>
      <c r="V22" s="1045">
        <v>1</v>
      </c>
      <c r="W22" s="2149"/>
      <c r="X22" s="2149"/>
      <c r="Y22" s="2149"/>
      <c r="Z22" s="2149"/>
      <c r="AA22" s="1046"/>
      <c r="AB22" s="1050" t="s">
        <v>336</v>
      </c>
      <c r="AC22" s="1048" t="s">
        <v>1498</v>
      </c>
      <c r="AD22" s="1049">
        <v>41518</v>
      </c>
      <c r="AE22" s="1047">
        <v>41623</v>
      </c>
      <c r="AF22" s="1051" t="s">
        <v>1495</v>
      </c>
      <c r="AG22" s="1085" t="s">
        <v>67</v>
      </c>
      <c r="AH22" s="1085"/>
      <c r="AI22" s="1051" t="s">
        <v>1499</v>
      </c>
      <c r="AJ22" s="1064">
        <v>20000000</v>
      </c>
    </row>
    <row r="23" spans="1:38" s="9" customFormat="1" ht="78.75" x14ac:dyDescent="0.25">
      <c r="A23" s="2154"/>
      <c r="B23" s="2173"/>
      <c r="C23" s="2174"/>
      <c r="D23" s="2175"/>
      <c r="E23" s="2176" t="s">
        <v>93</v>
      </c>
      <c r="F23" s="2176" t="s">
        <v>94</v>
      </c>
      <c r="G23" s="2176" t="s">
        <v>370</v>
      </c>
      <c r="H23" s="447"/>
      <c r="I23" s="447" t="s">
        <v>67</v>
      </c>
      <c r="J23" s="2176" t="s">
        <v>95</v>
      </c>
      <c r="K23" s="1049">
        <v>41440</v>
      </c>
      <c r="L23" s="1049" t="s">
        <v>96</v>
      </c>
      <c r="M23" s="1067">
        <v>0.02</v>
      </c>
      <c r="N23" s="1067">
        <v>1</v>
      </c>
      <c r="O23" s="1086"/>
      <c r="P23" s="2164">
        <f>(T23/(T23+U23+V23))</f>
        <v>0</v>
      </c>
      <c r="Q23" s="2167">
        <f>(U23/(T23+U23+V23))</f>
        <v>0.2</v>
      </c>
      <c r="R23" s="2150">
        <f>(V23/(T23+U23+V23))</f>
        <v>0.8</v>
      </c>
      <c r="S23" s="2170"/>
      <c r="T23" s="1045"/>
      <c r="U23" s="1045">
        <v>1</v>
      </c>
      <c r="V23" s="1045">
        <v>4</v>
      </c>
      <c r="W23" s="1056"/>
      <c r="X23" s="1056"/>
      <c r="Y23" s="1056"/>
      <c r="Z23" s="1056"/>
      <c r="AA23" s="1046"/>
      <c r="AB23" s="1050" t="s">
        <v>97</v>
      </c>
      <c r="AC23" s="1048" t="s">
        <v>98</v>
      </c>
      <c r="AD23" s="1049">
        <v>41440</v>
      </c>
      <c r="AE23" s="1047">
        <v>41623</v>
      </c>
      <c r="AF23" s="1051" t="s">
        <v>99</v>
      </c>
      <c r="AG23" s="1062"/>
      <c r="AH23" s="1051" t="s">
        <v>67</v>
      </c>
      <c r="AI23" s="1051" t="s">
        <v>100</v>
      </c>
      <c r="AJ23" s="1064">
        <v>0</v>
      </c>
      <c r="AL23" s="581" t="s">
        <v>1500</v>
      </c>
    </row>
    <row r="24" spans="1:38" s="9" customFormat="1" ht="123.75" x14ac:dyDescent="0.25">
      <c r="A24" s="2154"/>
      <c r="B24" s="2173"/>
      <c r="C24" s="2174"/>
      <c r="D24" s="2175"/>
      <c r="E24" s="2177"/>
      <c r="F24" s="2177"/>
      <c r="G24" s="2177"/>
      <c r="H24" s="447"/>
      <c r="I24" s="447" t="s">
        <v>67</v>
      </c>
      <c r="J24" s="2177"/>
      <c r="K24" s="1049"/>
      <c r="L24" s="1049"/>
      <c r="M24" s="1067"/>
      <c r="N24" s="1067"/>
      <c r="O24" s="1086"/>
      <c r="P24" s="2165"/>
      <c r="Q24" s="2168"/>
      <c r="R24" s="2163"/>
      <c r="S24" s="2171"/>
      <c r="T24" s="1045"/>
      <c r="U24" s="1045">
        <v>2</v>
      </c>
      <c r="V24" s="1045">
        <v>3</v>
      </c>
      <c r="W24" s="1056"/>
      <c r="X24" s="1056"/>
      <c r="Y24" s="1056"/>
      <c r="Z24" s="1056"/>
      <c r="AA24" s="1046"/>
      <c r="AB24" s="1050" t="s">
        <v>338</v>
      </c>
      <c r="AC24" s="1048" t="s">
        <v>1501</v>
      </c>
      <c r="AD24" s="1049">
        <v>41487</v>
      </c>
      <c r="AE24" s="1047">
        <v>41628</v>
      </c>
      <c r="AF24" s="1051" t="s">
        <v>1495</v>
      </c>
      <c r="AG24" s="1062"/>
      <c r="AH24" s="1051" t="s">
        <v>67</v>
      </c>
      <c r="AI24" s="1051" t="s">
        <v>1502</v>
      </c>
      <c r="AJ24" s="1064">
        <f>3300000*5</f>
        <v>16500000</v>
      </c>
    </row>
    <row r="25" spans="1:38" s="9" customFormat="1" ht="123.75" x14ac:dyDescent="0.25">
      <c r="A25" s="2154"/>
      <c r="B25" s="2173"/>
      <c r="C25" s="2174"/>
      <c r="D25" s="2175"/>
      <c r="E25" s="2177"/>
      <c r="F25" s="2177"/>
      <c r="G25" s="2177"/>
      <c r="H25" s="447"/>
      <c r="I25" s="447"/>
      <c r="J25" s="2177"/>
      <c r="K25" s="1049"/>
      <c r="L25" s="1049"/>
      <c r="M25" s="1067"/>
      <c r="N25" s="1067"/>
      <c r="O25" s="1086"/>
      <c r="P25" s="2165"/>
      <c r="Q25" s="2168"/>
      <c r="R25" s="2163"/>
      <c r="S25" s="2171"/>
      <c r="T25" s="1045"/>
      <c r="U25" s="1045"/>
      <c r="V25" s="1045"/>
      <c r="W25" s="1056"/>
      <c r="X25" s="1056"/>
      <c r="Y25" s="1056"/>
      <c r="Z25" s="1056"/>
      <c r="AA25" s="1046"/>
      <c r="AB25" s="1050" t="s">
        <v>339</v>
      </c>
      <c r="AC25" s="1048" t="s">
        <v>1503</v>
      </c>
      <c r="AD25" s="1049">
        <v>41487</v>
      </c>
      <c r="AE25" s="1047">
        <v>41628</v>
      </c>
      <c r="AF25" s="1051" t="s">
        <v>1495</v>
      </c>
      <c r="AG25" s="1062"/>
      <c r="AH25" s="1051" t="s">
        <v>67</v>
      </c>
      <c r="AI25" s="1051" t="s">
        <v>1502</v>
      </c>
      <c r="AJ25" s="1064">
        <f>3300000*5</f>
        <v>16500000</v>
      </c>
    </row>
    <row r="26" spans="1:38" s="9" customFormat="1" ht="124.5" thickBot="1" x14ac:dyDescent="0.3">
      <c r="A26" s="2154"/>
      <c r="B26" s="2173"/>
      <c r="C26" s="2174"/>
      <c r="D26" s="2175"/>
      <c r="E26" s="2178"/>
      <c r="F26" s="2178"/>
      <c r="G26" s="2178"/>
      <c r="H26" s="447"/>
      <c r="I26" s="447" t="s">
        <v>67</v>
      </c>
      <c r="J26" s="2178"/>
      <c r="K26" s="1049"/>
      <c r="L26" s="1049"/>
      <c r="M26" s="1067"/>
      <c r="N26" s="1067"/>
      <c r="O26" s="1086"/>
      <c r="P26" s="2166"/>
      <c r="Q26" s="2169"/>
      <c r="R26" s="2151"/>
      <c r="S26" s="2172"/>
      <c r="T26" s="1045"/>
      <c r="U26" s="1045">
        <v>2</v>
      </c>
      <c r="V26" s="1045">
        <v>3</v>
      </c>
      <c r="W26" s="1056"/>
      <c r="X26" s="1056"/>
      <c r="Y26" s="1056"/>
      <c r="Z26" s="1056"/>
      <c r="AA26" s="1046"/>
      <c r="AB26" s="1050" t="s">
        <v>340</v>
      </c>
      <c r="AC26" s="1048" t="s">
        <v>1504</v>
      </c>
      <c r="AD26" s="1049">
        <v>41487</v>
      </c>
      <c r="AE26" s="1047">
        <v>41628</v>
      </c>
      <c r="AF26" s="1051" t="s">
        <v>1495</v>
      </c>
      <c r="AG26" s="1062"/>
      <c r="AH26" s="1051" t="s">
        <v>67</v>
      </c>
      <c r="AI26" s="1051" t="s">
        <v>1502</v>
      </c>
      <c r="AJ26" s="1064">
        <v>244475909</v>
      </c>
      <c r="AL26" s="9" t="s">
        <v>1505</v>
      </c>
    </row>
    <row r="27" spans="1:38" s="9" customFormat="1" ht="78.75" x14ac:dyDescent="0.25">
      <c r="A27" s="2154"/>
      <c r="B27" s="2173"/>
      <c r="C27" s="2174"/>
      <c r="D27" s="2175"/>
      <c r="E27" s="447" t="s">
        <v>101</v>
      </c>
      <c r="F27" s="447" t="s">
        <v>102</v>
      </c>
      <c r="G27" s="447" t="s">
        <v>370</v>
      </c>
      <c r="H27" s="447"/>
      <c r="I27" s="447" t="s">
        <v>67</v>
      </c>
      <c r="J27" s="447" t="s">
        <v>103</v>
      </c>
      <c r="K27" s="1049">
        <v>41347</v>
      </c>
      <c r="L27" s="1049" t="s">
        <v>96</v>
      </c>
      <c r="M27" s="1067">
        <v>0.02</v>
      </c>
      <c r="N27" s="1067">
        <v>1</v>
      </c>
      <c r="O27" s="1070">
        <f>S27/(S27+T27+U27+V27)</f>
        <v>6.8965517241379309E-2</v>
      </c>
      <c r="P27" s="1087">
        <f>T27/($S$27+$T$27+$U$27+$V$27)</f>
        <v>0.31034482758620691</v>
      </c>
      <c r="Q27" s="1070">
        <f>U27/($S$27+$T$27+$U$27+$V$27)</f>
        <v>0.31034482758620691</v>
      </c>
      <c r="R27" s="1070">
        <f>V27/($S$27+$T$27+$U$27+$V$27)</f>
        <v>0.31034482758620691</v>
      </c>
      <c r="S27" s="1045">
        <v>10</v>
      </c>
      <c r="T27" s="1045">
        <v>45</v>
      </c>
      <c r="U27" s="1045">
        <v>45</v>
      </c>
      <c r="V27" s="1045">
        <v>45</v>
      </c>
      <c r="W27" s="1056">
        <v>8.9700000000000002E-2</v>
      </c>
      <c r="X27" s="1056">
        <v>0.5</v>
      </c>
      <c r="Y27" s="1056"/>
      <c r="Z27" s="1056"/>
      <c r="AA27" s="1046" t="s">
        <v>1506</v>
      </c>
      <c r="AB27" s="1050" t="s">
        <v>104</v>
      </c>
      <c r="AC27" s="1048" t="s">
        <v>105</v>
      </c>
      <c r="AD27" s="1049">
        <v>41347</v>
      </c>
      <c r="AE27" s="1047">
        <v>41623</v>
      </c>
      <c r="AF27" s="1051" t="s">
        <v>99</v>
      </c>
      <c r="AG27" s="1051" t="s">
        <v>67</v>
      </c>
      <c r="AH27" s="1051"/>
      <c r="AI27" s="1051" t="s">
        <v>106</v>
      </c>
      <c r="AJ27" s="1064">
        <v>56990000</v>
      </c>
    </row>
    <row r="28" spans="1:38" s="9" customFormat="1" ht="123.75" x14ac:dyDescent="0.25">
      <c r="A28" s="2154"/>
      <c r="B28" s="2173"/>
      <c r="C28" s="2174"/>
      <c r="D28" s="2175"/>
      <c r="E28" s="16" t="s">
        <v>107</v>
      </c>
      <c r="F28" s="16" t="s">
        <v>108</v>
      </c>
      <c r="G28" s="16" t="s">
        <v>370</v>
      </c>
      <c r="H28" s="447"/>
      <c r="I28" s="447" t="s">
        <v>67</v>
      </c>
      <c r="J28" s="12" t="s">
        <v>109</v>
      </c>
      <c r="K28" s="1049">
        <v>41289</v>
      </c>
      <c r="L28" s="1049">
        <v>41638</v>
      </c>
      <c r="M28" s="1067">
        <v>0.02</v>
      </c>
      <c r="N28" s="1067">
        <v>1</v>
      </c>
      <c r="O28" s="1070">
        <f>S28/(S28+T28+U28+V28)</f>
        <v>0.1875</v>
      </c>
      <c r="P28" s="1070">
        <f>T28/($S$28+$T$28+$U$28+$V$28)</f>
        <v>0.25</v>
      </c>
      <c r="Q28" s="1070">
        <f>U28/($S$28+$T$28+$U$28+$V$28)</f>
        <v>0.3125</v>
      </c>
      <c r="R28" s="1070">
        <f>V28/($S$28+$T$28+$U$28+$V$28)</f>
        <v>0.25</v>
      </c>
      <c r="S28" s="1045">
        <v>6</v>
      </c>
      <c r="T28" s="1045">
        <v>8</v>
      </c>
      <c r="U28" s="1045">
        <v>10</v>
      </c>
      <c r="V28" s="1045">
        <v>8</v>
      </c>
      <c r="W28" s="1056">
        <v>0.21870000000000001</v>
      </c>
      <c r="X28" s="1056">
        <v>0.5</v>
      </c>
      <c r="Y28" s="1056"/>
      <c r="Z28" s="1056"/>
      <c r="AA28" s="1046" t="s">
        <v>1507</v>
      </c>
      <c r="AB28" s="1050" t="s">
        <v>110</v>
      </c>
      <c r="AC28" s="1048" t="s">
        <v>111</v>
      </c>
      <c r="AD28" s="1047">
        <v>41289</v>
      </c>
      <c r="AE28" s="1047">
        <v>41638</v>
      </c>
      <c r="AF28" s="1049" t="s">
        <v>112</v>
      </c>
      <c r="AG28" s="1051" t="s">
        <v>67</v>
      </c>
      <c r="AH28" s="1051"/>
      <c r="AI28" s="1051" t="s">
        <v>113</v>
      </c>
      <c r="AJ28" s="1064">
        <f>151419191+135061900</f>
        <v>286481091</v>
      </c>
    </row>
    <row r="29" spans="1:38" s="9" customFormat="1" ht="101.25" x14ac:dyDescent="0.25">
      <c r="A29" s="2154"/>
      <c r="B29" s="2173"/>
      <c r="C29" s="2174"/>
      <c r="D29" s="2175"/>
      <c r="E29" s="446" t="s">
        <v>114</v>
      </c>
      <c r="F29" s="447" t="s">
        <v>115</v>
      </c>
      <c r="G29" s="447" t="s">
        <v>370</v>
      </c>
      <c r="H29" s="447" t="s">
        <v>67</v>
      </c>
      <c r="I29" s="582"/>
      <c r="J29" s="14" t="s">
        <v>116</v>
      </c>
      <c r="K29" s="1049">
        <f>+AD29</f>
        <v>41426</v>
      </c>
      <c r="L29" s="1049">
        <v>41639</v>
      </c>
      <c r="M29" s="1067">
        <v>0.02</v>
      </c>
      <c r="N29" s="1067">
        <v>1</v>
      </c>
      <c r="O29" s="1070"/>
      <c r="P29" s="1070"/>
      <c r="Q29" s="1070"/>
      <c r="R29" s="1070">
        <f>V29/($S$29+$T$29+$U$29+$V$29)</f>
        <v>1</v>
      </c>
      <c r="S29" s="1045"/>
      <c r="T29" s="1045"/>
      <c r="U29" s="1045"/>
      <c r="V29" s="1045">
        <v>1</v>
      </c>
      <c r="W29" s="1056"/>
      <c r="X29" s="1056"/>
      <c r="Y29" s="1056"/>
      <c r="Z29" s="1056"/>
      <c r="AA29" s="1046"/>
      <c r="AB29" s="1050" t="s">
        <v>117</v>
      </c>
      <c r="AC29" s="1048" t="s">
        <v>118</v>
      </c>
      <c r="AD29" s="1047">
        <v>41426</v>
      </c>
      <c r="AE29" s="1047">
        <v>41623</v>
      </c>
      <c r="AF29" s="1048" t="s">
        <v>99</v>
      </c>
      <c r="AG29" s="1059"/>
      <c r="AH29" s="1051" t="s">
        <v>119</v>
      </c>
      <c r="AI29" s="1051" t="s">
        <v>120</v>
      </c>
      <c r="AJ29" s="1064">
        <v>1600000</v>
      </c>
    </row>
    <row r="30" spans="1:38" s="9" customFormat="1" ht="56.25" x14ac:dyDescent="0.25">
      <c r="A30" s="2154"/>
      <c r="B30" s="2173"/>
      <c r="C30" s="2174"/>
      <c r="D30" s="2175"/>
      <c r="E30" s="447" t="s">
        <v>121</v>
      </c>
      <c r="F30" s="12" t="s">
        <v>122</v>
      </c>
      <c r="G30" s="12" t="s">
        <v>370</v>
      </c>
      <c r="H30" s="447" t="s">
        <v>67</v>
      </c>
      <c r="I30" s="446"/>
      <c r="J30" s="12" t="s">
        <v>123</v>
      </c>
      <c r="K30" s="1049">
        <v>41289</v>
      </c>
      <c r="L30" s="1049">
        <v>41638</v>
      </c>
      <c r="M30" s="1067">
        <v>0.02</v>
      </c>
      <c r="N30" s="1067">
        <v>1</v>
      </c>
      <c r="O30" s="1070">
        <f>S30/($S$30+$T$30+$U$30+$V$30)</f>
        <v>0.25</v>
      </c>
      <c r="P30" s="1070">
        <f>T30/($S$30+$T$30+$U$30+$V$30)</f>
        <v>0.25</v>
      </c>
      <c r="Q30" s="1070">
        <f>U30/($S$30+$T$30+$U$30+$V$30)</f>
        <v>0.25</v>
      </c>
      <c r="R30" s="1070">
        <f>V30/($S$30+$T$30+$U$30+$V$30)</f>
        <v>0.25</v>
      </c>
      <c r="S30" s="1045">
        <v>2</v>
      </c>
      <c r="T30" s="1045">
        <v>2</v>
      </c>
      <c r="U30" s="1045">
        <v>2</v>
      </c>
      <c r="V30" s="1045">
        <v>2</v>
      </c>
      <c r="W30" s="1056">
        <v>0.5</v>
      </c>
      <c r="X30" s="1056">
        <v>0.1875</v>
      </c>
      <c r="Y30" s="1056">
        <f>+X30*P30</f>
        <v>4.6875E-2</v>
      </c>
      <c r="Z30" s="1056"/>
      <c r="AA30" s="1046" t="s">
        <v>1508</v>
      </c>
      <c r="AB30" s="1050" t="s">
        <v>124</v>
      </c>
      <c r="AC30" s="1048" t="s">
        <v>125</v>
      </c>
      <c r="AD30" s="1047">
        <v>41289</v>
      </c>
      <c r="AE30" s="1047">
        <v>41638</v>
      </c>
      <c r="AF30" s="1049" t="s">
        <v>112</v>
      </c>
      <c r="AG30" s="1051"/>
      <c r="AH30" s="1051" t="s">
        <v>67</v>
      </c>
      <c r="AI30" s="1051" t="s">
        <v>126</v>
      </c>
      <c r="AJ30" s="1064">
        <v>0</v>
      </c>
    </row>
    <row r="31" spans="1:38" s="9" customFormat="1" ht="67.5" x14ac:dyDescent="0.25">
      <c r="A31" s="2154"/>
      <c r="B31" s="2173"/>
      <c r="C31" s="2174"/>
      <c r="D31" s="2175"/>
      <c r="E31" s="2176" t="s">
        <v>127</v>
      </c>
      <c r="F31" s="2176" t="s">
        <v>128</v>
      </c>
      <c r="G31" s="12"/>
      <c r="H31" s="447"/>
      <c r="I31" s="446"/>
      <c r="J31" s="12"/>
      <c r="K31" s="1049">
        <v>41289</v>
      </c>
      <c r="L31" s="1049">
        <v>41638</v>
      </c>
      <c r="M31" s="1067"/>
      <c r="N31" s="1067"/>
      <c r="O31" s="2150">
        <f>S31/($S$31+$T$31+$U$31+$V$31)</f>
        <v>0.25</v>
      </c>
      <c r="P31" s="2150">
        <f>T31/($S$31+$T$31+$U$31+$V$31)</f>
        <v>0.25</v>
      </c>
      <c r="Q31" s="2150">
        <f>U31/($S$31+$T$31+$U$31+$V$31)</f>
        <v>0.25</v>
      </c>
      <c r="R31" s="2150">
        <f>V31/($S$31+$T$31+$U$31+$V$31)</f>
        <v>0.25</v>
      </c>
      <c r="S31" s="1088">
        <v>3</v>
      </c>
      <c r="T31" s="1088">
        <v>3</v>
      </c>
      <c r="U31" s="1088">
        <v>3</v>
      </c>
      <c r="V31" s="1088">
        <v>3</v>
      </c>
      <c r="W31" s="2148">
        <v>0.58330000000000004</v>
      </c>
      <c r="X31" s="2148">
        <v>0.25</v>
      </c>
      <c r="Y31" s="1056"/>
      <c r="Z31" s="1056"/>
      <c r="AA31" s="1046" t="s">
        <v>1509</v>
      </c>
      <c r="AB31" s="1050" t="s">
        <v>130</v>
      </c>
      <c r="AC31" s="1048" t="s">
        <v>131</v>
      </c>
      <c r="AD31" s="1047">
        <v>41289</v>
      </c>
      <c r="AE31" s="1047">
        <v>41638</v>
      </c>
      <c r="AF31" s="1049" t="s">
        <v>112</v>
      </c>
      <c r="AG31" s="1051"/>
      <c r="AH31" s="1051" t="s">
        <v>67</v>
      </c>
      <c r="AI31" s="1051" t="s">
        <v>126</v>
      </c>
      <c r="AJ31" s="1064">
        <v>0</v>
      </c>
    </row>
    <row r="32" spans="1:38" s="9" customFormat="1" ht="123.75" x14ac:dyDescent="0.25">
      <c r="A32" s="2154"/>
      <c r="B32" s="2173"/>
      <c r="C32" s="2174"/>
      <c r="D32" s="2175"/>
      <c r="E32" s="2178"/>
      <c r="F32" s="2178"/>
      <c r="G32" s="12" t="s">
        <v>370</v>
      </c>
      <c r="H32" s="447" t="s">
        <v>67</v>
      </c>
      <c r="I32" s="446"/>
      <c r="J32" s="12" t="s">
        <v>129</v>
      </c>
      <c r="K32" s="1049">
        <v>41487</v>
      </c>
      <c r="L32" s="1049">
        <v>41638</v>
      </c>
      <c r="M32" s="1067">
        <v>0.02</v>
      </c>
      <c r="N32" s="1067">
        <v>1</v>
      </c>
      <c r="O32" s="2151"/>
      <c r="P32" s="2151"/>
      <c r="Q32" s="2151"/>
      <c r="R32" s="2151"/>
      <c r="S32" s="1089"/>
      <c r="T32" s="1089"/>
      <c r="U32" s="1089">
        <v>2</v>
      </c>
      <c r="V32" s="1089">
        <v>3</v>
      </c>
      <c r="W32" s="2149"/>
      <c r="X32" s="2149"/>
      <c r="Y32" s="1056"/>
      <c r="Z32" s="1056"/>
      <c r="AA32" s="1046"/>
      <c r="AB32" s="1050" t="s">
        <v>737</v>
      </c>
      <c r="AC32" s="1048" t="s">
        <v>1510</v>
      </c>
      <c r="AD32" s="1049">
        <v>41487</v>
      </c>
      <c r="AE32" s="1049">
        <v>41628</v>
      </c>
      <c r="AF32" s="1051" t="s">
        <v>1495</v>
      </c>
      <c r="AG32" s="1051"/>
      <c r="AH32" s="1051" t="s">
        <v>67</v>
      </c>
      <c r="AI32" s="1051"/>
      <c r="AJ32" s="1064">
        <f>9700000*5</f>
        <v>48500000</v>
      </c>
    </row>
    <row r="33" spans="1:38" s="9" customFormat="1" ht="78.75" x14ac:dyDescent="0.25">
      <c r="A33" s="2154"/>
      <c r="B33" s="2173"/>
      <c r="C33" s="2174"/>
      <c r="D33" s="2175"/>
      <c r="E33" s="446" t="s">
        <v>132</v>
      </c>
      <c r="F33" s="16" t="s">
        <v>133</v>
      </c>
      <c r="G33" s="16" t="s">
        <v>370</v>
      </c>
      <c r="H33" s="447" t="s">
        <v>67</v>
      </c>
      <c r="I33" s="582"/>
      <c r="J33" s="16" t="s">
        <v>134</v>
      </c>
      <c r="K33" s="1049">
        <f>+AD33</f>
        <v>41306</v>
      </c>
      <c r="L33" s="1051" t="s">
        <v>135</v>
      </c>
      <c r="M33" s="1067">
        <v>0.15</v>
      </c>
      <c r="N33" s="1067">
        <v>1</v>
      </c>
      <c r="O33" s="1070">
        <f>S33/($S$33+$T$33+$U$33+$V$33)</f>
        <v>0.1</v>
      </c>
      <c r="P33" s="1070">
        <f>T33/($S$33+$T$33+$U$33+$V$33)</f>
        <v>0.2</v>
      </c>
      <c r="Q33" s="1070">
        <f>U33/($S$33+$T$33+$U$33+$V$33)</f>
        <v>0.3</v>
      </c>
      <c r="R33" s="1070">
        <f>V33/($S$33+$T$33+$U$33+$V$33)</f>
        <v>0.4</v>
      </c>
      <c r="S33" s="1045">
        <v>15475</v>
      </c>
      <c r="T33" s="1045">
        <v>30950</v>
      </c>
      <c r="U33" s="1045">
        <v>46425</v>
      </c>
      <c r="V33" s="1045">
        <v>61900</v>
      </c>
      <c r="W33" s="1056">
        <v>6.4600000000000005E-2</v>
      </c>
      <c r="X33" s="1056">
        <v>0.06</v>
      </c>
      <c r="Y33" s="1056"/>
      <c r="Z33" s="1056"/>
      <c r="AA33" s="1046" t="s">
        <v>1511</v>
      </c>
      <c r="AB33" s="1050" t="s">
        <v>136</v>
      </c>
      <c r="AC33" s="1048" t="s">
        <v>137</v>
      </c>
      <c r="AD33" s="1047">
        <v>41306</v>
      </c>
      <c r="AE33" s="1047">
        <v>41638</v>
      </c>
      <c r="AF33" s="1051" t="s">
        <v>138</v>
      </c>
      <c r="AG33" s="1059"/>
      <c r="AH33" s="1051" t="s">
        <v>67</v>
      </c>
      <c r="AI33" s="1051" t="s">
        <v>139</v>
      </c>
      <c r="AJ33" s="1064">
        <v>0</v>
      </c>
    </row>
    <row r="34" spans="1:38" s="9" customFormat="1" ht="123.75" x14ac:dyDescent="0.25">
      <c r="A34" s="2154"/>
      <c r="B34" s="2173"/>
      <c r="C34" s="2174"/>
      <c r="D34" s="2175"/>
      <c r="E34" s="446" t="s">
        <v>140</v>
      </c>
      <c r="F34" s="16" t="s">
        <v>141</v>
      </c>
      <c r="G34" s="16" t="s">
        <v>370</v>
      </c>
      <c r="H34" s="447" t="s">
        <v>67</v>
      </c>
      <c r="I34" s="582"/>
      <c r="J34" s="16" t="s">
        <v>142</v>
      </c>
      <c r="K34" s="1049">
        <f>+AD34</f>
        <v>41306</v>
      </c>
      <c r="L34" s="1051" t="s">
        <v>135</v>
      </c>
      <c r="M34" s="1067">
        <v>0.1</v>
      </c>
      <c r="N34" s="1067">
        <v>1</v>
      </c>
      <c r="O34" s="1070">
        <f>S34/($S$34+$T$34+$U$34+$V$34)</f>
        <v>0.14285714285714285</v>
      </c>
      <c r="P34" s="1070">
        <f>T34/($S$34+$T$34+$U$34+$V$34)</f>
        <v>0.2857142857142857</v>
      </c>
      <c r="Q34" s="1070">
        <f>U34/($S$34+$T$34+$U$34+$V$34)</f>
        <v>0.2857142857142857</v>
      </c>
      <c r="R34" s="1070">
        <f>V34/($S$34+$T$34+$U$34+$V$34)</f>
        <v>0.2857142857142857</v>
      </c>
      <c r="S34" s="1045">
        <v>60</v>
      </c>
      <c r="T34" s="1045">
        <v>120</v>
      </c>
      <c r="U34" s="1045">
        <v>120</v>
      </c>
      <c r="V34" s="1045">
        <v>120</v>
      </c>
      <c r="W34" s="1056">
        <v>0.13100000000000001</v>
      </c>
      <c r="X34" s="1056">
        <v>0.12770000000000001</v>
      </c>
      <c r="Y34" s="1056">
        <f>+X34*P34</f>
        <v>3.6485714285714288E-2</v>
      </c>
      <c r="Z34" s="1056"/>
      <c r="AA34" s="1046" t="s">
        <v>1512</v>
      </c>
      <c r="AB34" s="1050" t="s">
        <v>143</v>
      </c>
      <c r="AC34" s="1048" t="s">
        <v>144</v>
      </c>
      <c r="AD34" s="1047">
        <v>41306</v>
      </c>
      <c r="AE34" s="1047">
        <v>41638</v>
      </c>
      <c r="AF34" s="1051" t="s">
        <v>145</v>
      </c>
      <c r="AG34" s="1059"/>
      <c r="AH34" s="1051" t="s">
        <v>67</v>
      </c>
      <c r="AI34" s="1051" t="s">
        <v>146</v>
      </c>
      <c r="AJ34" s="1064">
        <v>0</v>
      </c>
    </row>
    <row r="35" spans="1:38" s="10" customFormat="1" ht="11.25" x14ac:dyDescent="0.25">
      <c r="A35" s="583"/>
      <c r="B35" s="583"/>
      <c r="C35" s="583"/>
      <c r="D35" s="583"/>
      <c r="E35" s="583"/>
      <c r="F35" s="583"/>
      <c r="G35" s="583"/>
      <c r="H35" s="583"/>
      <c r="I35" s="583"/>
      <c r="J35" s="583"/>
      <c r="K35" s="1059"/>
      <c r="L35" s="1059"/>
      <c r="M35" s="1059"/>
      <c r="N35" s="1059"/>
      <c r="O35" s="1059"/>
      <c r="P35" s="1059"/>
      <c r="Q35" s="1059"/>
      <c r="R35" s="1059"/>
      <c r="S35" s="1059"/>
      <c r="T35" s="1059"/>
      <c r="U35" s="1059"/>
      <c r="V35" s="1059"/>
      <c r="W35" s="1059"/>
      <c r="X35" s="1059"/>
      <c r="Y35" s="1059"/>
      <c r="Z35" s="1059"/>
      <c r="AA35" s="1059"/>
      <c r="AB35" s="1059"/>
      <c r="AC35" s="1060"/>
      <c r="AD35" s="1059"/>
      <c r="AE35" s="1059"/>
      <c r="AF35" s="1066"/>
      <c r="AG35" s="1059"/>
      <c r="AH35" s="1059"/>
      <c r="AI35" s="1059"/>
      <c r="AJ35" s="1060">
        <f>SUM(AJ15:AJ34)</f>
        <v>3000000000</v>
      </c>
    </row>
    <row r="36" spans="1:38" s="9" customFormat="1" ht="132" x14ac:dyDescent="0.25">
      <c r="A36" s="2154" t="s">
        <v>147</v>
      </c>
      <c r="B36" s="2154" t="s">
        <v>148</v>
      </c>
      <c r="C36" s="2155">
        <v>1116001380000</v>
      </c>
      <c r="D36" s="2205">
        <v>2850000000</v>
      </c>
      <c r="E36" s="2156" t="s">
        <v>149</v>
      </c>
      <c r="F36" s="2156" t="s">
        <v>150</v>
      </c>
      <c r="G36" s="2156" t="s">
        <v>370</v>
      </c>
      <c r="H36" s="2157"/>
      <c r="I36" s="2157" t="s">
        <v>67</v>
      </c>
      <c r="J36" s="2156" t="s">
        <v>151</v>
      </c>
      <c r="K36" s="1044">
        <f t="shared" ref="K36:K44" si="0">+AD36</f>
        <v>41562</v>
      </c>
      <c r="L36" s="1044">
        <v>41608</v>
      </c>
      <c r="M36" s="2158">
        <v>0.5</v>
      </c>
      <c r="N36" s="1067">
        <v>0.1</v>
      </c>
      <c r="O36" s="2146"/>
      <c r="P36" s="2146">
        <f>[6]datos!M69</f>
        <v>9.2333333333333351E-2</v>
      </c>
      <c r="Q36" s="2146">
        <f>[6]datos!N69</f>
        <v>0.39252380952380955</v>
      </c>
      <c r="R36" s="2146">
        <f>[6]datos!O69</f>
        <v>0.51514285714285712</v>
      </c>
      <c r="S36" s="1045"/>
      <c r="T36" s="1045">
        <v>1</v>
      </c>
      <c r="U36" s="1045">
        <v>3</v>
      </c>
      <c r="V36" s="1045">
        <v>4</v>
      </c>
      <c r="W36" s="2148"/>
      <c r="X36" s="2148">
        <v>4.6699999999999998E-2</v>
      </c>
      <c r="Y36" s="2148"/>
      <c r="Z36" s="2148"/>
      <c r="AA36" s="1046" t="s">
        <v>1513</v>
      </c>
      <c r="AB36" s="1047" t="s">
        <v>152</v>
      </c>
      <c r="AC36" s="1090" t="s">
        <v>153</v>
      </c>
      <c r="AD36" s="1044">
        <v>41562</v>
      </c>
      <c r="AE36" s="1044">
        <v>41628</v>
      </c>
      <c r="AF36" s="1091" t="s">
        <v>154</v>
      </c>
      <c r="AG36" s="1050"/>
      <c r="AH36" s="1051" t="s">
        <v>67</v>
      </c>
      <c r="AI36" s="1091" t="s">
        <v>155</v>
      </c>
      <c r="AJ36" s="1052">
        <v>300530000</v>
      </c>
    </row>
    <row r="37" spans="1:38" s="9" customFormat="1" ht="120" x14ac:dyDescent="0.25">
      <c r="A37" s="2154"/>
      <c r="B37" s="2154"/>
      <c r="C37" s="2155"/>
      <c r="D37" s="2205"/>
      <c r="E37" s="2156"/>
      <c r="F37" s="2156"/>
      <c r="G37" s="2156"/>
      <c r="H37" s="2157"/>
      <c r="I37" s="2157"/>
      <c r="J37" s="2156"/>
      <c r="K37" s="1044">
        <f t="shared" si="0"/>
        <v>41562</v>
      </c>
      <c r="L37" s="1044">
        <v>41608</v>
      </c>
      <c r="M37" s="2159"/>
      <c r="N37" s="1067">
        <v>0.1</v>
      </c>
      <c r="O37" s="2161"/>
      <c r="P37" s="2161"/>
      <c r="Q37" s="2161"/>
      <c r="R37" s="2161"/>
      <c r="S37" s="1045"/>
      <c r="T37" s="1045">
        <v>1</v>
      </c>
      <c r="U37" s="1045">
        <v>3</v>
      </c>
      <c r="V37" s="1045">
        <v>4</v>
      </c>
      <c r="W37" s="2162"/>
      <c r="X37" s="2162"/>
      <c r="Y37" s="2162"/>
      <c r="Z37" s="2162"/>
      <c r="AA37" s="1046" t="s">
        <v>1513</v>
      </c>
      <c r="AB37" s="1047" t="s">
        <v>156</v>
      </c>
      <c r="AC37" s="1090" t="s">
        <v>157</v>
      </c>
      <c r="AD37" s="1044">
        <v>41562</v>
      </c>
      <c r="AE37" s="1044">
        <v>41628</v>
      </c>
      <c r="AF37" s="1091" t="s">
        <v>154</v>
      </c>
      <c r="AG37" s="1050"/>
      <c r="AH37" s="1051" t="s">
        <v>67</v>
      </c>
      <c r="AI37" s="1091" t="s">
        <v>155</v>
      </c>
      <c r="AJ37" s="1052">
        <v>168000000</v>
      </c>
    </row>
    <row r="38" spans="1:38" s="9" customFormat="1" ht="56.25" x14ac:dyDescent="0.25">
      <c r="A38" s="2154"/>
      <c r="B38" s="2154"/>
      <c r="C38" s="2155"/>
      <c r="D38" s="2205"/>
      <c r="E38" s="2156"/>
      <c r="F38" s="2156"/>
      <c r="G38" s="2156"/>
      <c r="H38" s="2157"/>
      <c r="I38" s="2157"/>
      <c r="J38" s="2156"/>
      <c r="K38" s="1049">
        <f t="shared" si="0"/>
        <v>41440</v>
      </c>
      <c r="L38" s="1049">
        <v>41608</v>
      </c>
      <c r="M38" s="2159"/>
      <c r="N38" s="1067">
        <v>0.1</v>
      </c>
      <c r="O38" s="2161"/>
      <c r="P38" s="2161"/>
      <c r="Q38" s="2161"/>
      <c r="R38" s="2161"/>
      <c r="S38" s="1045"/>
      <c r="T38" s="1045">
        <v>1</v>
      </c>
      <c r="U38" s="1045">
        <v>3</v>
      </c>
      <c r="V38" s="1045">
        <v>4</v>
      </c>
      <c r="W38" s="2162"/>
      <c r="X38" s="2162"/>
      <c r="Y38" s="2162"/>
      <c r="Z38" s="2162"/>
      <c r="AA38" s="1046" t="s">
        <v>1514</v>
      </c>
      <c r="AB38" s="1047" t="s">
        <v>158</v>
      </c>
      <c r="AC38" s="1053" t="s">
        <v>159</v>
      </c>
      <c r="AD38" s="1049">
        <v>41440</v>
      </c>
      <c r="AE38" s="1044">
        <v>41628</v>
      </c>
      <c r="AF38" s="1053" t="s">
        <v>160</v>
      </c>
      <c r="AG38" s="1050"/>
      <c r="AH38" s="1051" t="s">
        <v>67</v>
      </c>
      <c r="AI38" s="1051" t="s">
        <v>161</v>
      </c>
      <c r="AJ38" s="1052">
        <v>150000000</v>
      </c>
    </row>
    <row r="39" spans="1:38" s="9" customFormat="1" ht="67.5" x14ac:dyDescent="0.25">
      <c r="A39" s="2154"/>
      <c r="B39" s="2154"/>
      <c r="C39" s="2155"/>
      <c r="D39" s="2205"/>
      <c r="E39" s="2156"/>
      <c r="F39" s="2156"/>
      <c r="G39" s="2156"/>
      <c r="H39" s="2157"/>
      <c r="I39" s="2157"/>
      <c r="J39" s="2156"/>
      <c r="K39" s="1049">
        <f t="shared" si="0"/>
        <v>41289</v>
      </c>
      <c r="L39" s="1049">
        <v>41623</v>
      </c>
      <c r="M39" s="2159"/>
      <c r="N39" s="1067">
        <v>0.06</v>
      </c>
      <c r="O39" s="2161"/>
      <c r="P39" s="2161"/>
      <c r="Q39" s="2161"/>
      <c r="R39" s="2161"/>
      <c r="S39" s="1045"/>
      <c r="T39" s="1045"/>
      <c r="U39" s="1045"/>
      <c r="V39" s="1045">
        <v>1</v>
      </c>
      <c r="W39" s="2162"/>
      <c r="X39" s="2162"/>
      <c r="Y39" s="2162"/>
      <c r="Z39" s="2162"/>
      <c r="AA39" s="1046"/>
      <c r="AB39" s="1047" t="s">
        <v>162</v>
      </c>
      <c r="AC39" s="1053" t="s">
        <v>163</v>
      </c>
      <c r="AD39" s="1049">
        <v>41289</v>
      </c>
      <c r="AE39" s="1049">
        <v>41623</v>
      </c>
      <c r="AF39" s="1053" t="s">
        <v>99</v>
      </c>
      <c r="AG39" s="1050"/>
      <c r="AH39" s="1051" t="s">
        <v>67</v>
      </c>
      <c r="AI39" s="1092" t="s">
        <v>164</v>
      </c>
      <c r="AJ39" s="1052">
        <v>0</v>
      </c>
    </row>
    <row r="40" spans="1:38" s="9" customFormat="1" ht="78.75" x14ac:dyDescent="0.25">
      <c r="A40" s="2154"/>
      <c r="B40" s="2154"/>
      <c r="C40" s="2155"/>
      <c r="D40" s="2205"/>
      <c r="E40" s="2156"/>
      <c r="F40" s="2156"/>
      <c r="G40" s="2156"/>
      <c r="H40" s="2157"/>
      <c r="I40" s="2157"/>
      <c r="J40" s="2156"/>
      <c r="K40" s="1049">
        <f t="shared" si="0"/>
        <v>41440</v>
      </c>
      <c r="L40" s="1049">
        <v>41623</v>
      </c>
      <c r="M40" s="2159"/>
      <c r="N40" s="1067">
        <v>0.1</v>
      </c>
      <c r="O40" s="2161"/>
      <c r="P40" s="2161"/>
      <c r="Q40" s="2161"/>
      <c r="R40" s="2161"/>
      <c r="S40" s="1045"/>
      <c r="T40" s="1045"/>
      <c r="U40" s="1045">
        <v>3</v>
      </c>
      <c r="V40" s="1045">
        <v>4</v>
      </c>
      <c r="W40" s="2162"/>
      <c r="X40" s="2162"/>
      <c r="Y40" s="2162"/>
      <c r="Z40" s="2162"/>
      <c r="AA40" s="1046"/>
      <c r="AB40" s="1047" t="s">
        <v>165</v>
      </c>
      <c r="AC40" s="1053" t="s">
        <v>166</v>
      </c>
      <c r="AD40" s="1049">
        <v>41440</v>
      </c>
      <c r="AE40" s="1044">
        <v>41628</v>
      </c>
      <c r="AF40" s="1048" t="s">
        <v>167</v>
      </c>
      <c r="AG40" s="1050"/>
      <c r="AH40" s="1051" t="s">
        <v>67</v>
      </c>
      <c r="AI40" s="1092" t="s">
        <v>168</v>
      </c>
      <c r="AJ40" s="1052">
        <f>450000000+600000000-58000000-392000000</f>
        <v>600000000</v>
      </c>
      <c r="AL40" s="9" t="s">
        <v>1515</v>
      </c>
    </row>
    <row r="41" spans="1:38" s="9" customFormat="1" ht="56.25" x14ac:dyDescent="0.25">
      <c r="A41" s="2154"/>
      <c r="B41" s="2154"/>
      <c r="C41" s="2155"/>
      <c r="D41" s="2205"/>
      <c r="E41" s="2156"/>
      <c r="F41" s="2156"/>
      <c r="G41" s="2156"/>
      <c r="H41" s="2157"/>
      <c r="I41" s="2157"/>
      <c r="J41" s="2156"/>
      <c r="K41" s="1049">
        <f t="shared" si="0"/>
        <v>41440</v>
      </c>
      <c r="L41" s="1049">
        <v>41623</v>
      </c>
      <c r="M41" s="2159"/>
      <c r="N41" s="1067">
        <v>0.2</v>
      </c>
      <c r="O41" s="2161"/>
      <c r="P41" s="2161"/>
      <c r="Q41" s="2161"/>
      <c r="R41" s="2161"/>
      <c r="S41" s="1045"/>
      <c r="T41" s="1045">
        <v>70</v>
      </c>
      <c r="U41" s="1045">
        <v>210</v>
      </c>
      <c r="V41" s="1045">
        <v>200</v>
      </c>
      <c r="W41" s="2162"/>
      <c r="X41" s="2162"/>
      <c r="Y41" s="2162"/>
      <c r="Z41" s="2162"/>
      <c r="AA41" s="1046" t="s">
        <v>1516</v>
      </c>
      <c r="AB41" s="1047" t="s">
        <v>169</v>
      </c>
      <c r="AC41" s="1053" t="s">
        <v>170</v>
      </c>
      <c r="AD41" s="1049">
        <v>41440</v>
      </c>
      <c r="AE41" s="1044">
        <v>41628</v>
      </c>
      <c r="AF41" s="1048" t="s">
        <v>171</v>
      </c>
      <c r="AG41" s="1051" t="s">
        <v>67</v>
      </c>
      <c r="AH41" s="1051"/>
      <c r="AI41" s="1092" t="s">
        <v>172</v>
      </c>
      <c r="AJ41" s="1052">
        <v>150000000</v>
      </c>
    </row>
    <row r="42" spans="1:38" s="9" customFormat="1" ht="45" x14ac:dyDescent="0.25">
      <c r="A42" s="2154"/>
      <c r="B42" s="2154"/>
      <c r="C42" s="2155"/>
      <c r="D42" s="2205"/>
      <c r="E42" s="2156"/>
      <c r="F42" s="2156"/>
      <c r="G42" s="2156"/>
      <c r="H42" s="2157"/>
      <c r="I42" s="2157"/>
      <c r="J42" s="2156"/>
      <c r="K42" s="1049">
        <f t="shared" si="0"/>
        <v>41440</v>
      </c>
      <c r="L42" s="1049">
        <v>41623</v>
      </c>
      <c r="M42" s="2159"/>
      <c r="N42" s="1067">
        <v>0.06</v>
      </c>
      <c r="O42" s="2161"/>
      <c r="P42" s="2161"/>
      <c r="Q42" s="2161"/>
      <c r="R42" s="2161"/>
      <c r="S42" s="1045"/>
      <c r="T42" s="1045"/>
      <c r="U42" s="1045">
        <v>15</v>
      </c>
      <c r="V42" s="1045">
        <v>15</v>
      </c>
      <c r="W42" s="2162"/>
      <c r="X42" s="2162"/>
      <c r="Y42" s="2162"/>
      <c r="Z42" s="2162"/>
      <c r="AA42" s="1046"/>
      <c r="AB42" s="1047" t="s">
        <v>173</v>
      </c>
      <c r="AC42" s="1053" t="s">
        <v>174</v>
      </c>
      <c r="AD42" s="1049">
        <v>41440</v>
      </c>
      <c r="AE42" s="1044">
        <v>41628</v>
      </c>
      <c r="AF42" s="1048" t="s">
        <v>171</v>
      </c>
      <c r="AG42" s="1050" t="s">
        <v>67</v>
      </c>
      <c r="AH42" s="1051"/>
      <c r="AI42" s="1092" t="s">
        <v>175</v>
      </c>
      <c r="AJ42" s="1052">
        <f>140000000+32461655</f>
        <v>172461655</v>
      </c>
      <c r="AK42" s="581" t="s">
        <v>1517</v>
      </c>
    </row>
    <row r="43" spans="1:38" s="9" customFormat="1" ht="45" x14ac:dyDescent="0.25">
      <c r="A43" s="2154"/>
      <c r="B43" s="2154"/>
      <c r="C43" s="2155"/>
      <c r="D43" s="2205"/>
      <c r="E43" s="2156"/>
      <c r="F43" s="2156"/>
      <c r="G43" s="2156"/>
      <c r="H43" s="2157"/>
      <c r="I43" s="2157"/>
      <c r="J43" s="2156"/>
      <c r="K43" s="1049">
        <f t="shared" si="0"/>
        <v>41440</v>
      </c>
      <c r="L43" s="1049">
        <v>41623</v>
      </c>
      <c r="M43" s="2159"/>
      <c r="N43" s="1067">
        <v>0.16</v>
      </c>
      <c r="O43" s="2161"/>
      <c r="P43" s="2161"/>
      <c r="Q43" s="2161"/>
      <c r="R43" s="2161"/>
      <c r="S43" s="1045"/>
      <c r="T43" s="1045"/>
      <c r="U43" s="1045">
        <v>140</v>
      </c>
      <c r="V43" s="1045">
        <v>160</v>
      </c>
      <c r="W43" s="2162"/>
      <c r="X43" s="2162"/>
      <c r="Y43" s="2162"/>
      <c r="Z43" s="2162"/>
      <c r="AA43" s="1046" t="s">
        <v>1518</v>
      </c>
      <c r="AB43" s="1047" t="s">
        <v>176</v>
      </c>
      <c r="AC43" s="1053" t="s">
        <v>177</v>
      </c>
      <c r="AD43" s="1049">
        <v>41440</v>
      </c>
      <c r="AE43" s="1044">
        <v>41628</v>
      </c>
      <c r="AF43" s="1048" t="s">
        <v>171</v>
      </c>
      <c r="AG43" s="1050" t="s">
        <v>67</v>
      </c>
      <c r="AH43" s="1051"/>
      <c r="AI43" s="1092" t="s">
        <v>178</v>
      </c>
      <c r="AJ43" s="1052">
        <v>140000000</v>
      </c>
    </row>
    <row r="44" spans="1:38" s="9" customFormat="1" ht="33.75" x14ac:dyDescent="0.25">
      <c r="A44" s="2154"/>
      <c r="B44" s="2154"/>
      <c r="C44" s="2155"/>
      <c r="D44" s="2205"/>
      <c r="E44" s="2156"/>
      <c r="F44" s="2156"/>
      <c r="G44" s="2156"/>
      <c r="H44" s="2157"/>
      <c r="I44" s="2157"/>
      <c r="J44" s="2156"/>
      <c r="K44" s="1049">
        <f t="shared" si="0"/>
        <v>41440</v>
      </c>
      <c r="L44" s="1049">
        <v>41623</v>
      </c>
      <c r="M44" s="2159"/>
      <c r="N44" s="1067"/>
      <c r="O44" s="2161"/>
      <c r="P44" s="2161"/>
      <c r="Q44" s="2161"/>
      <c r="R44" s="2161"/>
      <c r="S44" s="1045"/>
      <c r="T44" s="1045"/>
      <c r="U44" s="1045"/>
      <c r="V44" s="1045">
        <v>1</v>
      </c>
      <c r="W44" s="2162"/>
      <c r="X44" s="2162"/>
      <c r="Y44" s="2162"/>
      <c r="Z44" s="2162"/>
      <c r="AA44" s="1046"/>
      <c r="AB44" s="1047" t="s">
        <v>179</v>
      </c>
      <c r="AC44" s="1053" t="s">
        <v>180</v>
      </c>
      <c r="AD44" s="1049">
        <v>41440</v>
      </c>
      <c r="AE44" s="1044">
        <v>41628</v>
      </c>
      <c r="AF44" s="1048" t="s">
        <v>171</v>
      </c>
      <c r="AG44" s="1050" t="s">
        <v>67</v>
      </c>
      <c r="AH44" s="1051"/>
      <c r="AI44" s="1092" t="s">
        <v>181</v>
      </c>
      <c r="AJ44" s="1052">
        <v>0</v>
      </c>
      <c r="AK44" s="9" t="s">
        <v>1519</v>
      </c>
    </row>
    <row r="45" spans="1:38" s="9" customFormat="1" ht="67.5" x14ac:dyDescent="0.25">
      <c r="A45" s="2154"/>
      <c r="B45" s="2154"/>
      <c r="C45" s="2155"/>
      <c r="D45" s="2205"/>
      <c r="E45" s="2156"/>
      <c r="F45" s="2156"/>
      <c r="G45" s="2156"/>
      <c r="H45" s="2157"/>
      <c r="I45" s="2157"/>
      <c r="J45" s="2156"/>
      <c r="K45" s="1049">
        <v>41440</v>
      </c>
      <c r="L45" s="1049">
        <v>41623</v>
      </c>
      <c r="M45" s="2159"/>
      <c r="N45" s="1067"/>
      <c r="O45" s="2161"/>
      <c r="P45" s="2161"/>
      <c r="Q45" s="2161"/>
      <c r="R45" s="2161"/>
      <c r="S45" s="1045"/>
      <c r="T45" s="1045"/>
      <c r="U45" s="1045">
        <v>2</v>
      </c>
      <c r="V45" s="1045">
        <v>3</v>
      </c>
      <c r="W45" s="2162"/>
      <c r="X45" s="2162"/>
      <c r="Y45" s="2162"/>
      <c r="Z45" s="2162"/>
      <c r="AA45" s="1046"/>
      <c r="AB45" s="1047" t="s">
        <v>1520</v>
      </c>
      <c r="AC45" s="1053" t="s">
        <v>1521</v>
      </c>
      <c r="AD45" s="1049">
        <v>41470</v>
      </c>
      <c r="AE45" s="1044">
        <v>41628</v>
      </c>
      <c r="AF45" s="1048" t="s">
        <v>171</v>
      </c>
      <c r="AG45" s="1050"/>
      <c r="AH45" s="1051"/>
      <c r="AI45" s="1092" t="s">
        <v>1522</v>
      </c>
      <c r="AJ45" s="1064">
        <v>32653333</v>
      </c>
    </row>
    <row r="46" spans="1:38" s="9" customFormat="1" ht="67.5" x14ac:dyDescent="0.25">
      <c r="A46" s="2154"/>
      <c r="B46" s="2154"/>
      <c r="C46" s="2155"/>
      <c r="D46" s="2205"/>
      <c r="E46" s="2156"/>
      <c r="F46" s="2156"/>
      <c r="G46" s="2156"/>
      <c r="H46" s="2157"/>
      <c r="I46" s="2157"/>
      <c r="J46" s="2156"/>
      <c r="K46" s="1049"/>
      <c r="L46" s="1049"/>
      <c r="M46" s="2159"/>
      <c r="N46" s="1067"/>
      <c r="O46" s="2161"/>
      <c r="P46" s="2161"/>
      <c r="Q46" s="2161"/>
      <c r="R46" s="2161"/>
      <c r="S46" s="1045"/>
      <c r="T46" s="1045"/>
      <c r="U46" s="1045"/>
      <c r="V46" s="1045"/>
      <c r="W46" s="2162"/>
      <c r="X46" s="2162"/>
      <c r="Y46" s="2162"/>
      <c r="Z46" s="2162"/>
      <c r="AA46" s="1046"/>
      <c r="AB46" s="1047" t="s">
        <v>1523</v>
      </c>
      <c r="AC46" s="1053" t="s">
        <v>1524</v>
      </c>
      <c r="AD46" s="1049">
        <v>41501</v>
      </c>
      <c r="AE46" s="1044">
        <v>41628</v>
      </c>
      <c r="AF46" s="1048" t="s">
        <v>171</v>
      </c>
      <c r="AG46" s="1050" t="s">
        <v>67</v>
      </c>
      <c r="AH46" s="1051"/>
      <c r="AI46" s="1092" t="s">
        <v>1525</v>
      </c>
      <c r="AJ46" s="1064">
        <v>58000000</v>
      </c>
      <c r="AK46" s="9" t="s">
        <v>1505</v>
      </c>
    </row>
    <row r="47" spans="1:38" s="9" customFormat="1" ht="78.75" x14ac:dyDescent="0.25">
      <c r="A47" s="2154"/>
      <c r="B47" s="2154"/>
      <c r="C47" s="2155"/>
      <c r="D47" s="2205"/>
      <c r="E47" s="2156"/>
      <c r="F47" s="2156"/>
      <c r="G47" s="2156"/>
      <c r="H47" s="2157"/>
      <c r="I47" s="2157"/>
      <c r="J47" s="2156"/>
      <c r="K47" s="1049"/>
      <c r="L47" s="1049"/>
      <c r="M47" s="2159"/>
      <c r="N47" s="1067"/>
      <c r="O47" s="2161"/>
      <c r="P47" s="2161"/>
      <c r="Q47" s="2161"/>
      <c r="R47" s="2161"/>
      <c r="S47" s="1045"/>
      <c r="T47" s="1045"/>
      <c r="U47" s="1045"/>
      <c r="V47" s="1045"/>
      <c r="W47" s="2162"/>
      <c r="X47" s="2162"/>
      <c r="Y47" s="2162"/>
      <c r="Z47" s="2162"/>
      <c r="AA47" s="1046"/>
      <c r="AB47" s="1047" t="s">
        <v>1526</v>
      </c>
      <c r="AC47" s="1053" t="s">
        <v>1527</v>
      </c>
      <c r="AD47" s="1049">
        <v>41518</v>
      </c>
      <c r="AE47" s="1044">
        <v>41628</v>
      </c>
      <c r="AF47" s="1048" t="s">
        <v>171</v>
      </c>
      <c r="AG47" s="1050" t="s">
        <v>67</v>
      </c>
      <c r="AH47" s="1051"/>
      <c r="AI47" s="1092" t="s">
        <v>1528</v>
      </c>
      <c r="AJ47" s="1064">
        <v>70000000</v>
      </c>
      <c r="AK47" s="9" t="s">
        <v>1505</v>
      </c>
    </row>
    <row r="48" spans="1:38" s="9" customFormat="1" ht="78.75" x14ac:dyDescent="0.25">
      <c r="A48" s="2154"/>
      <c r="B48" s="2154"/>
      <c r="C48" s="2155"/>
      <c r="D48" s="2205"/>
      <c r="E48" s="2156"/>
      <c r="F48" s="2156"/>
      <c r="G48" s="2156"/>
      <c r="H48" s="2157"/>
      <c r="I48" s="2157"/>
      <c r="J48" s="2156"/>
      <c r="K48" s="1049">
        <v>41501</v>
      </c>
      <c r="L48" s="1049">
        <v>41623</v>
      </c>
      <c r="M48" s="2160"/>
      <c r="N48" s="1067">
        <v>0.12</v>
      </c>
      <c r="O48" s="2147"/>
      <c r="P48" s="2147"/>
      <c r="Q48" s="2147"/>
      <c r="R48" s="2147"/>
      <c r="S48" s="1045"/>
      <c r="T48" s="1045"/>
      <c r="U48" s="1045">
        <v>2</v>
      </c>
      <c r="V48" s="1045">
        <v>3</v>
      </c>
      <c r="W48" s="2149"/>
      <c r="X48" s="2149"/>
      <c r="Y48" s="2149"/>
      <c r="Z48" s="2149"/>
      <c r="AA48" s="1046"/>
      <c r="AB48" s="1047" t="s">
        <v>1529</v>
      </c>
      <c r="AC48" s="1053" t="s">
        <v>1530</v>
      </c>
      <c r="AD48" s="1047">
        <v>41532</v>
      </c>
      <c r="AE48" s="1047">
        <v>41628</v>
      </c>
      <c r="AF48" s="1049" t="s">
        <v>82</v>
      </c>
      <c r="AG48" s="1051"/>
      <c r="AH48" s="1051" t="s">
        <v>67</v>
      </c>
      <c r="AI48" s="1051" t="s">
        <v>83</v>
      </c>
      <c r="AJ48" s="1064">
        <v>392000000</v>
      </c>
      <c r="AK48" s="9" t="s">
        <v>1505</v>
      </c>
    </row>
    <row r="49" spans="1:38" s="9" customFormat="1" ht="112.5" x14ac:dyDescent="0.25">
      <c r="A49" s="2154"/>
      <c r="B49" s="2154"/>
      <c r="C49" s="2155"/>
      <c r="D49" s="2205"/>
      <c r="E49" s="447" t="s">
        <v>182</v>
      </c>
      <c r="F49" s="447" t="s">
        <v>183</v>
      </c>
      <c r="G49" s="447" t="s">
        <v>370</v>
      </c>
      <c r="H49" s="446"/>
      <c r="I49" s="15" t="s">
        <v>67</v>
      </c>
      <c r="J49" s="447" t="s">
        <v>184</v>
      </c>
      <c r="K49" s="1049">
        <f>+AD49</f>
        <v>41304</v>
      </c>
      <c r="L49" s="1049">
        <v>41623</v>
      </c>
      <c r="M49" s="1067">
        <v>0.1</v>
      </c>
      <c r="N49" s="1067">
        <v>1</v>
      </c>
      <c r="O49" s="1070">
        <v>0.2</v>
      </c>
      <c r="P49" s="1070">
        <v>0.2</v>
      </c>
      <c r="Q49" s="1070">
        <v>0.2</v>
      </c>
      <c r="R49" s="1070">
        <v>0.4</v>
      </c>
      <c r="S49" s="1045">
        <v>1</v>
      </c>
      <c r="T49" s="1045">
        <v>1</v>
      </c>
      <c r="U49" s="1045">
        <v>1</v>
      </c>
      <c r="V49" s="1045">
        <v>2</v>
      </c>
      <c r="W49" s="1056">
        <v>0.2</v>
      </c>
      <c r="X49" s="1056">
        <v>0.2</v>
      </c>
      <c r="Y49" s="1056"/>
      <c r="Z49" s="1056"/>
      <c r="AA49" s="1046" t="s">
        <v>1531</v>
      </c>
      <c r="AB49" s="1047" t="s">
        <v>185</v>
      </c>
      <c r="AC49" s="1053" t="s">
        <v>186</v>
      </c>
      <c r="AD49" s="1049">
        <v>41304</v>
      </c>
      <c r="AE49" s="1044">
        <v>41628</v>
      </c>
      <c r="AF49" s="1053" t="s">
        <v>154</v>
      </c>
      <c r="AG49" s="1051" t="s">
        <v>67</v>
      </c>
      <c r="AH49" s="1051"/>
      <c r="AI49" s="1051" t="s">
        <v>187</v>
      </c>
      <c r="AJ49" s="1052">
        <v>0</v>
      </c>
    </row>
    <row r="50" spans="1:38" s="9" customFormat="1" ht="56.25" x14ac:dyDescent="0.25">
      <c r="A50" s="2154"/>
      <c r="B50" s="2154"/>
      <c r="C50" s="2155"/>
      <c r="D50" s="2205"/>
      <c r="E50" s="2156" t="s">
        <v>188</v>
      </c>
      <c r="F50" s="2156" t="s">
        <v>189</v>
      </c>
      <c r="G50" s="2156" t="s">
        <v>370</v>
      </c>
      <c r="H50" s="2157"/>
      <c r="I50" s="2157" t="s">
        <v>67</v>
      </c>
      <c r="J50" s="2204" t="s">
        <v>190</v>
      </c>
      <c r="K50" s="1043">
        <v>41409</v>
      </c>
      <c r="L50" s="1044">
        <v>41623</v>
      </c>
      <c r="M50" s="2158">
        <v>0.1</v>
      </c>
      <c r="N50" s="984">
        <v>0.3</v>
      </c>
      <c r="O50" s="2146">
        <f>[6]datos!L80</f>
        <v>0.17499999999999999</v>
      </c>
      <c r="P50" s="2146">
        <f>[6]datos!M80</f>
        <v>0.27499999999999997</v>
      </c>
      <c r="Q50" s="2146">
        <f>[6]datos!N80</f>
        <v>0.27499999999999997</v>
      </c>
      <c r="R50" s="2146">
        <f>[6]datos!O80</f>
        <v>0.27499999999999997</v>
      </c>
      <c r="S50" s="1045"/>
      <c r="T50" s="1045">
        <v>3</v>
      </c>
      <c r="U50" s="1045">
        <v>3</v>
      </c>
      <c r="V50" s="1045">
        <v>3</v>
      </c>
      <c r="W50" s="2148">
        <v>0.17499999999999999</v>
      </c>
      <c r="X50" s="2148">
        <v>0.28000000000000003</v>
      </c>
      <c r="Y50" s="2148"/>
      <c r="Z50" s="2148"/>
      <c r="AA50" s="1046" t="s">
        <v>1532</v>
      </c>
      <c r="AB50" s="1047" t="s">
        <v>191</v>
      </c>
      <c r="AC50" s="1048" t="s">
        <v>192</v>
      </c>
      <c r="AD50" s="1049">
        <v>41409</v>
      </c>
      <c r="AE50" s="1044">
        <v>41628</v>
      </c>
      <c r="AF50" s="1048" t="s">
        <v>193</v>
      </c>
      <c r="AG50" s="1050" t="s">
        <v>67</v>
      </c>
      <c r="AH50" s="1051"/>
      <c r="AI50" s="1051" t="s">
        <v>194</v>
      </c>
      <c r="AJ50" s="1052">
        <v>55675000</v>
      </c>
    </row>
    <row r="51" spans="1:38" s="9" customFormat="1" ht="101.25" x14ac:dyDescent="0.25">
      <c r="A51" s="2154"/>
      <c r="B51" s="2154"/>
      <c r="C51" s="2155"/>
      <c r="D51" s="2205"/>
      <c r="E51" s="2156"/>
      <c r="F51" s="2156"/>
      <c r="G51" s="2156"/>
      <c r="H51" s="2157"/>
      <c r="I51" s="2157"/>
      <c r="J51" s="2204"/>
      <c r="K51" s="1043">
        <f>+K50</f>
        <v>41409</v>
      </c>
      <c r="L51" s="1044">
        <f>+L50</f>
        <v>41623</v>
      </c>
      <c r="M51" s="2160"/>
      <c r="N51" s="985">
        <v>0.7</v>
      </c>
      <c r="O51" s="2147"/>
      <c r="P51" s="2147"/>
      <c r="Q51" s="2147"/>
      <c r="R51" s="2147"/>
      <c r="S51" s="1045">
        <v>30</v>
      </c>
      <c r="T51" s="1045">
        <v>30</v>
      </c>
      <c r="U51" s="1045">
        <v>30</v>
      </c>
      <c r="V51" s="1045">
        <v>30</v>
      </c>
      <c r="W51" s="2149"/>
      <c r="X51" s="2149"/>
      <c r="Y51" s="2149"/>
      <c r="Z51" s="2149"/>
      <c r="AA51" s="1046" t="s">
        <v>1533</v>
      </c>
      <c r="AB51" s="1047" t="s">
        <v>195</v>
      </c>
      <c r="AC51" s="1051" t="s">
        <v>196</v>
      </c>
      <c r="AD51" s="1047">
        <v>41306</v>
      </c>
      <c r="AE51" s="1047">
        <v>41639</v>
      </c>
      <c r="AF51" s="1049" t="s">
        <v>197</v>
      </c>
      <c r="AG51" s="1050" t="s">
        <v>67</v>
      </c>
      <c r="AH51" s="1050"/>
      <c r="AI51" s="1053" t="s">
        <v>198</v>
      </c>
      <c r="AJ51" s="1052">
        <v>0</v>
      </c>
    </row>
    <row r="52" spans="1:38" s="9" customFormat="1" ht="123.75" x14ac:dyDescent="0.25">
      <c r="A52" s="2154"/>
      <c r="B52" s="2154"/>
      <c r="C52" s="2155"/>
      <c r="D52" s="2205"/>
      <c r="E52" s="2156" t="s">
        <v>199</v>
      </c>
      <c r="F52" s="2156" t="s">
        <v>200</v>
      </c>
      <c r="G52" s="2156" t="s">
        <v>370</v>
      </c>
      <c r="H52" s="2157"/>
      <c r="I52" s="2157" t="s">
        <v>67</v>
      </c>
      <c r="J52" s="2204" t="s">
        <v>201</v>
      </c>
      <c r="K52" s="2202">
        <v>41289</v>
      </c>
      <c r="L52" s="2202">
        <v>41638</v>
      </c>
      <c r="M52" s="2158">
        <v>0.1</v>
      </c>
      <c r="N52" s="984">
        <v>0.5</v>
      </c>
      <c r="O52" s="2146">
        <f>[6]datos!L86</f>
        <v>6.25E-2</v>
      </c>
      <c r="P52" s="2152">
        <f>[6]datos!M86</f>
        <v>0.3125</v>
      </c>
      <c r="Q52" s="2152">
        <f>[6]datos!N86</f>
        <v>0.3125</v>
      </c>
      <c r="R52" s="2150">
        <f>[6]datos!O86</f>
        <v>0.3125</v>
      </c>
      <c r="S52" s="1045">
        <v>3</v>
      </c>
      <c r="T52" s="1045">
        <v>15</v>
      </c>
      <c r="U52" s="1045">
        <v>15</v>
      </c>
      <c r="V52" s="1045">
        <v>15</v>
      </c>
      <c r="W52" s="2148">
        <v>6.25E-2</v>
      </c>
      <c r="X52" s="2148">
        <v>0.313</v>
      </c>
      <c r="Y52" s="2148"/>
      <c r="Z52" s="2148"/>
      <c r="AA52" s="1046" t="s">
        <v>1534</v>
      </c>
      <c r="AB52" s="1047" t="s">
        <v>202</v>
      </c>
      <c r="AC52" s="1054" t="s">
        <v>203</v>
      </c>
      <c r="AD52" s="1049">
        <v>41289</v>
      </c>
      <c r="AE52" s="1049">
        <v>41638</v>
      </c>
      <c r="AF52" s="1051" t="s">
        <v>112</v>
      </c>
      <c r="AG52" s="1050"/>
      <c r="AH52" s="1051" t="s">
        <v>67</v>
      </c>
      <c r="AI52" s="1051" t="s">
        <v>204</v>
      </c>
      <c r="AJ52" s="1052">
        <f>221670000+1470000-120000000+90012</f>
        <v>103230012</v>
      </c>
    </row>
    <row r="53" spans="1:38" s="9" customFormat="1" ht="123.75" x14ac:dyDescent="0.25">
      <c r="A53" s="2154"/>
      <c r="B53" s="2154"/>
      <c r="C53" s="2155"/>
      <c r="D53" s="2205"/>
      <c r="E53" s="2156"/>
      <c r="F53" s="2156"/>
      <c r="G53" s="2156"/>
      <c r="H53" s="2157"/>
      <c r="I53" s="2203"/>
      <c r="J53" s="2204"/>
      <c r="K53" s="2202"/>
      <c r="L53" s="2202"/>
      <c r="M53" s="2160"/>
      <c r="N53" s="985">
        <v>0.5</v>
      </c>
      <c r="O53" s="2147"/>
      <c r="P53" s="2153"/>
      <c r="Q53" s="2153"/>
      <c r="R53" s="2151"/>
      <c r="S53" s="1045">
        <v>3</v>
      </c>
      <c r="T53" s="1045">
        <v>15</v>
      </c>
      <c r="U53" s="1045">
        <v>15</v>
      </c>
      <c r="V53" s="1045">
        <v>15</v>
      </c>
      <c r="W53" s="2149"/>
      <c r="X53" s="2149"/>
      <c r="Y53" s="2149"/>
      <c r="Z53" s="2149"/>
      <c r="AA53" s="1046" t="s">
        <v>1534</v>
      </c>
      <c r="AB53" s="1047" t="s">
        <v>205</v>
      </c>
      <c r="AC53" s="1054" t="s">
        <v>206</v>
      </c>
      <c r="AD53" s="1049">
        <v>41289</v>
      </c>
      <c r="AE53" s="1049">
        <v>41638</v>
      </c>
      <c r="AF53" s="1051" t="s">
        <v>112</v>
      </c>
      <c r="AG53" s="1050"/>
      <c r="AH53" s="1051" t="s">
        <v>67</v>
      </c>
      <c r="AI53" s="1051" t="s">
        <v>204</v>
      </c>
      <c r="AJ53" s="1052">
        <f>221670000+1470000-103140000</f>
        <v>120000000</v>
      </c>
    </row>
    <row r="54" spans="1:38" s="9" customFormat="1" ht="112.5" x14ac:dyDescent="0.25">
      <c r="A54" s="2154"/>
      <c r="B54" s="2154"/>
      <c r="C54" s="2155"/>
      <c r="D54" s="2205"/>
      <c r="E54" s="447" t="s">
        <v>207</v>
      </c>
      <c r="F54" s="14" t="s">
        <v>208</v>
      </c>
      <c r="G54" s="14" t="s">
        <v>370</v>
      </c>
      <c r="H54" s="446" t="s">
        <v>67</v>
      </c>
      <c r="I54" s="448"/>
      <c r="J54" s="1048" t="s">
        <v>209</v>
      </c>
      <c r="K54" s="1049">
        <f>+AD54</f>
        <v>41409</v>
      </c>
      <c r="L54" s="1049">
        <v>41638</v>
      </c>
      <c r="M54" s="984">
        <v>0.1</v>
      </c>
      <c r="N54" s="984">
        <v>1</v>
      </c>
      <c r="O54" s="1055">
        <v>0.25</v>
      </c>
      <c r="P54" s="1055">
        <v>0.25</v>
      </c>
      <c r="Q54" s="1055">
        <v>0.25</v>
      </c>
      <c r="R54" s="1055">
        <v>0.25</v>
      </c>
      <c r="S54" s="1045">
        <v>3</v>
      </c>
      <c r="T54" s="1045">
        <v>3</v>
      </c>
      <c r="U54" s="1045">
        <v>3</v>
      </c>
      <c r="V54" s="1045">
        <v>3</v>
      </c>
      <c r="W54" s="1056">
        <v>0.25</v>
      </c>
      <c r="X54" s="1056">
        <v>0.25</v>
      </c>
      <c r="Y54" s="1056"/>
      <c r="Z54" s="1056"/>
      <c r="AA54" s="1046" t="s">
        <v>1535</v>
      </c>
      <c r="AB54" s="1047" t="s">
        <v>191</v>
      </c>
      <c r="AC54" s="1048" t="s">
        <v>210</v>
      </c>
      <c r="AD54" s="1049">
        <v>41409</v>
      </c>
      <c r="AE54" s="1049">
        <v>41628</v>
      </c>
      <c r="AF54" s="1048" t="s">
        <v>71</v>
      </c>
      <c r="AG54" s="1050"/>
      <c r="AH54" s="1051" t="s">
        <v>67</v>
      </c>
      <c r="AI54" s="1051" t="s">
        <v>211</v>
      </c>
      <c r="AJ54" s="1052">
        <v>37450000</v>
      </c>
    </row>
    <row r="55" spans="1:38" s="9" customFormat="1" ht="33.75" x14ac:dyDescent="0.25">
      <c r="A55" s="2154"/>
      <c r="B55" s="2154"/>
      <c r="C55" s="2155"/>
      <c r="D55" s="2205"/>
      <c r="E55" s="2156" t="s">
        <v>212</v>
      </c>
      <c r="F55" s="2156" t="s">
        <v>213</v>
      </c>
      <c r="G55" s="2156" t="s">
        <v>370</v>
      </c>
      <c r="H55" s="2157"/>
      <c r="I55" s="2157" t="s">
        <v>67</v>
      </c>
      <c r="J55" s="2204" t="s">
        <v>214</v>
      </c>
      <c r="K55" s="1047">
        <f>+AD55</f>
        <v>41440</v>
      </c>
      <c r="L55" s="1047">
        <v>41364</v>
      </c>
      <c r="M55" s="2148">
        <v>0.1</v>
      </c>
      <c r="N55" s="1057">
        <v>0.5</v>
      </c>
      <c r="O55" s="2150">
        <v>0</v>
      </c>
      <c r="P55" s="2150">
        <v>0</v>
      </c>
      <c r="Q55" s="2150">
        <v>0.5</v>
      </c>
      <c r="R55" s="2150">
        <v>0.5</v>
      </c>
      <c r="S55" s="1045"/>
      <c r="T55" s="1045"/>
      <c r="U55" s="1045">
        <v>2</v>
      </c>
      <c r="V55" s="1045">
        <v>2</v>
      </c>
      <c r="W55" s="2148"/>
      <c r="X55" s="2148"/>
      <c r="Y55" s="2148"/>
      <c r="Z55" s="2148"/>
      <c r="AA55" s="1046"/>
      <c r="AB55" s="1047" t="s">
        <v>215</v>
      </c>
      <c r="AC55" s="1054" t="s">
        <v>216</v>
      </c>
      <c r="AD55" s="1043">
        <v>41440</v>
      </c>
      <c r="AE55" s="1043">
        <v>41628</v>
      </c>
      <c r="AF55" s="2202" t="s">
        <v>99</v>
      </c>
      <c r="AG55" s="1050" t="s">
        <v>67</v>
      </c>
      <c r="AH55" s="1050"/>
      <c r="AI55" s="1053">
        <v>4</v>
      </c>
      <c r="AJ55" s="2206">
        <v>300000000</v>
      </c>
    </row>
    <row r="56" spans="1:38" s="9" customFormat="1" ht="45" x14ac:dyDescent="0.25">
      <c r="A56" s="2154"/>
      <c r="B56" s="2154"/>
      <c r="C56" s="2155"/>
      <c r="D56" s="2205"/>
      <c r="E56" s="2156"/>
      <c r="F56" s="2156"/>
      <c r="G56" s="2156"/>
      <c r="H56" s="2157"/>
      <c r="I56" s="2157"/>
      <c r="J56" s="2204"/>
      <c r="K56" s="1047">
        <f>+AD56</f>
        <v>41440</v>
      </c>
      <c r="L56" s="1047">
        <v>41364</v>
      </c>
      <c r="M56" s="2149"/>
      <c r="N56" s="1058">
        <v>0.5</v>
      </c>
      <c r="O56" s="2151"/>
      <c r="P56" s="2151"/>
      <c r="Q56" s="2151"/>
      <c r="R56" s="2151"/>
      <c r="S56" s="1045"/>
      <c r="T56" s="1045"/>
      <c r="U56" s="1045">
        <v>2</v>
      </c>
      <c r="V56" s="1045">
        <v>2</v>
      </c>
      <c r="W56" s="2149"/>
      <c r="X56" s="2149"/>
      <c r="Y56" s="2149"/>
      <c r="Z56" s="2149"/>
      <c r="AA56" s="1046"/>
      <c r="AB56" s="1047" t="s">
        <v>217</v>
      </c>
      <c r="AC56" s="1054" t="s">
        <v>218</v>
      </c>
      <c r="AD56" s="1043">
        <v>41440</v>
      </c>
      <c r="AE56" s="1043">
        <v>41628</v>
      </c>
      <c r="AF56" s="2202"/>
      <c r="AG56" s="1050" t="s">
        <v>67</v>
      </c>
      <c r="AH56" s="1050"/>
      <c r="AI56" s="1053">
        <v>4</v>
      </c>
      <c r="AJ56" s="2206"/>
    </row>
    <row r="57" spans="1:38" s="10" customFormat="1" ht="11.25" x14ac:dyDescent="0.25">
      <c r="A57" s="583"/>
      <c r="B57" s="583"/>
      <c r="C57" s="583"/>
      <c r="D57" s="583"/>
      <c r="E57" s="583"/>
      <c r="F57" s="583"/>
      <c r="G57" s="583"/>
      <c r="H57" s="583"/>
      <c r="I57" s="583"/>
      <c r="J57" s="1059"/>
      <c r="K57" s="1059"/>
      <c r="L57" s="1059"/>
      <c r="M57" s="1059"/>
      <c r="N57" s="1059"/>
      <c r="O57" s="1059"/>
      <c r="P57" s="1059"/>
      <c r="Q57" s="1059"/>
      <c r="R57" s="1059"/>
      <c r="S57" s="1059"/>
      <c r="T57" s="1059"/>
      <c r="U57" s="1059"/>
      <c r="V57" s="1059"/>
      <c r="W57" s="1059"/>
      <c r="X57" s="1059"/>
      <c r="Y57" s="1059"/>
      <c r="Z57" s="1059"/>
      <c r="AA57" s="1059"/>
      <c r="AB57" s="1059"/>
      <c r="AC57" s="1060"/>
      <c r="AD57" s="1059"/>
      <c r="AE57" s="1059"/>
      <c r="AF57" s="1060"/>
      <c r="AG57" s="1059"/>
      <c r="AH57" s="1059"/>
      <c r="AI57" s="1059"/>
      <c r="AJ57" s="1060">
        <f>SUM(AJ36:AJ56)</f>
        <v>2850000000</v>
      </c>
    </row>
    <row r="58" spans="1:38" s="9" customFormat="1" ht="78.75" x14ac:dyDescent="0.25">
      <c r="A58" s="2207" t="s">
        <v>219</v>
      </c>
      <c r="B58" s="2154" t="s">
        <v>220</v>
      </c>
      <c r="C58" s="2155">
        <v>1016004440000</v>
      </c>
      <c r="D58" s="2175">
        <v>2200000000</v>
      </c>
      <c r="E58" s="2154" t="s">
        <v>221</v>
      </c>
      <c r="F58" s="2156" t="s">
        <v>213</v>
      </c>
      <c r="G58" s="2156" t="s">
        <v>370</v>
      </c>
      <c r="H58" s="2157"/>
      <c r="I58" s="2156" t="s">
        <v>67</v>
      </c>
      <c r="J58" s="2204" t="s">
        <v>222</v>
      </c>
      <c r="K58" s="1043">
        <f t="shared" ref="K58:K63" si="1">+AD58</f>
        <v>41440</v>
      </c>
      <c r="L58" s="1043">
        <v>41639</v>
      </c>
      <c r="M58" s="2148">
        <v>0.7</v>
      </c>
      <c r="N58" s="1061">
        <v>0.25</v>
      </c>
      <c r="O58" s="2146"/>
      <c r="P58" s="2146"/>
      <c r="Q58" s="2146"/>
      <c r="R58" s="2146">
        <v>1</v>
      </c>
      <c r="S58" s="1045"/>
      <c r="T58" s="1045"/>
      <c r="U58" s="1045"/>
      <c r="V58" s="1045">
        <v>24</v>
      </c>
      <c r="W58" s="2148"/>
      <c r="X58" s="2148"/>
      <c r="Y58" s="2148"/>
      <c r="Z58" s="2148"/>
      <c r="AA58" s="1046"/>
      <c r="AB58" s="1050" t="s">
        <v>223</v>
      </c>
      <c r="AC58" s="1054" t="s">
        <v>224</v>
      </c>
      <c r="AD58" s="1043">
        <v>41440</v>
      </c>
      <c r="AE58" s="1043">
        <v>41628</v>
      </c>
      <c r="AF58" s="2202" t="s">
        <v>99</v>
      </c>
      <c r="AG58" s="1051" t="s">
        <v>67</v>
      </c>
      <c r="AH58" s="1062"/>
      <c r="AI58" s="1053" t="s">
        <v>225</v>
      </c>
      <c r="AJ58" s="2208">
        <v>1200000000</v>
      </c>
      <c r="AL58" s="17"/>
    </row>
    <row r="59" spans="1:38" s="9" customFormat="1" ht="78.75" x14ac:dyDescent="0.25">
      <c r="A59" s="2207"/>
      <c r="B59" s="2154"/>
      <c r="C59" s="2155"/>
      <c r="D59" s="2175"/>
      <c r="E59" s="2154"/>
      <c r="F59" s="2156"/>
      <c r="G59" s="2156"/>
      <c r="H59" s="2157"/>
      <c r="I59" s="2156"/>
      <c r="J59" s="2204"/>
      <c r="K59" s="1043">
        <f t="shared" si="1"/>
        <v>41440</v>
      </c>
      <c r="L59" s="1043">
        <v>41639</v>
      </c>
      <c r="M59" s="2162"/>
      <c r="N59" s="1061">
        <v>0.25</v>
      </c>
      <c r="O59" s="2161"/>
      <c r="P59" s="2161"/>
      <c r="Q59" s="2161"/>
      <c r="R59" s="2161"/>
      <c r="S59" s="1045"/>
      <c r="T59" s="1045"/>
      <c r="U59" s="1045"/>
      <c r="V59" s="1045">
        <v>24</v>
      </c>
      <c r="W59" s="2162"/>
      <c r="X59" s="2162"/>
      <c r="Y59" s="2162"/>
      <c r="Z59" s="2162"/>
      <c r="AA59" s="1046"/>
      <c r="AB59" s="1050" t="s">
        <v>226</v>
      </c>
      <c r="AC59" s="1054" t="s">
        <v>227</v>
      </c>
      <c r="AD59" s="1043">
        <v>41440</v>
      </c>
      <c r="AE59" s="1043">
        <v>41628</v>
      </c>
      <c r="AF59" s="2202"/>
      <c r="AG59" s="1051" t="s">
        <v>67</v>
      </c>
      <c r="AH59" s="1062"/>
      <c r="AI59" s="1053" t="s">
        <v>225</v>
      </c>
      <c r="AJ59" s="2208"/>
      <c r="AL59" s="17"/>
    </row>
    <row r="60" spans="1:38" s="9" customFormat="1" ht="45" x14ac:dyDescent="0.25">
      <c r="A60" s="2207"/>
      <c r="B60" s="2154"/>
      <c r="C60" s="2155"/>
      <c r="D60" s="2175"/>
      <c r="E60" s="2154"/>
      <c r="F60" s="2156"/>
      <c r="G60" s="2156"/>
      <c r="H60" s="2157"/>
      <c r="I60" s="2156"/>
      <c r="J60" s="2204"/>
      <c r="K60" s="1043">
        <f t="shared" si="1"/>
        <v>41440</v>
      </c>
      <c r="L60" s="1043">
        <v>41364</v>
      </c>
      <c r="M60" s="2162"/>
      <c r="N60" s="1061">
        <v>0.1</v>
      </c>
      <c r="O60" s="2161"/>
      <c r="P60" s="2161"/>
      <c r="Q60" s="2161"/>
      <c r="R60" s="2161"/>
      <c r="S60" s="1045"/>
      <c r="T60" s="1045"/>
      <c r="U60" s="1045"/>
      <c r="V60" s="1045">
        <v>5</v>
      </c>
      <c r="W60" s="2162"/>
      <c r="X60" s="2162"/>
      <c r="Y60" s="2162"/>
      <c r="Z60" s="2162"/>
      <c r="AA60" s="1046"/>
      <c r="AB60" s="1050" t="s">
        <v>228</v>
      </c>
      <c r="AC60" s="1054" t="s">
        <v>229</v>
      </c>
      <c r="AD60" s="1043">
        <v>41440</v>
      </c>
      <c r="AE60" s="1043">
        <v>41628</v>
      </c>
      <c r="AF60" s="2202"/>
      <c r="AG60" s="1051" t="s">
        <v>67</v>
      </c>
      <c r="AH60" s="1050"/>
      <c r="AI60" s="1054" t="s">
        <v>230</v>
      </c>
      <c r="AJ60" s="2209">
        <v>130000000</v>
      </c>
      <c r="AL60" s="18"/>
    </row>
    <row r="61" spans="1:38" s="9" customFormat="1" ht="45" x14ac:dyDescent="0.25">
      <c r="A61" s="2207"/>
      <c r="B61" s="2154"/>
      <c r="C61" s="2155"/>
      <c r="D61" s="2175"/>
      <c r="E61" s="2154"/>
      <c r="F61" s="2156"/>
      <c r="G61" s="2156"/>
      <c r="H61" s="2157"/>
      <c r="I61" s="2156"/>
      <c r="J61" s="2204"/>
      <c r="K61" s="1043">
        <f t="shared" si="1"/>
        <v>41440</v>
      </c>
      <c r="L61" s="1043">
        <v>41364</v>
      </c>
      <c r="M61" s="2162"/>
      <c r="N61" s="1061">
        <v>0.1</v>
      </c>
      <c r="O61" s="2161"/>
      <c r="P61" s="2161"/>
      <c r="Q61" s="2161"/>
      <c r="R61" s="2161"/>
      <c r="S61" s="1045"/>
      <c r="T61" s="1045"/>
      <c r="U61" s="1045"/>
      <c r="V61" s="1045">
        <v>5</v>
      </c>
      <c r="W61" s="2162"/>
      <c r="X61" s="2162"/>
      <c r="Y61" s="2162"/>
      <c r="Z61" s="2162"/>
      <c r="AA61" s="1046"/>
      <c r="AB61" s="1050" t="s">
        <v>231</v>
      </c>
      <c r="AC61" s="1054" t="s">
        <v>232</v>
      </c>
      <c r="AD61" s="1043">
        <v>41440</v>
      </c>
      <c r="AE61" s="1043">
        <v>41628</v>
      </c>
      <c r="AF61" s="2202"/>
      <c r="AG61" s="1051" t="s">
        <v>67</v>
      </c>
      <c r="AH61" s="1050"/>
      <c r="AI61" s="1063" t="s">
        <v>233</v>
      </c>
      <c r="AJ61" s="2210"/>
    </row>
    <row r="62" spans="1:38" s="9" customFormat="1" ht="33.75" x14ac:dyDescent="0.25">
      <c r="A62" s="2207"/>
      <c r="B62" s="2154"/>
      <c r="C62" s="2155"/>
      <c r="D62" s="2175"/>
      <c r="E62" s="2154"/>
      <c r="F62" s="2156"/>
      <c r="G62" s="2156"/>
      <c r="H62" s="2157"/>
      <c r="I62" s="2156"/>
      <c r="J62" s="2204"/>
      <c r="K62" s="1043">
        <f t="shared" si="1"/>
        <v>41440</v>
      </c>
      <c r="L62" s="1043">
        <v>41364</v>
      </c>
      <c r="M62" s="2162"/>
      <c r="N62" s="1061">
        <v>0.15</v>
      </c>
      <c r="O62" s="2161"/>
      <c r="P62" s="2161"/>
      <c r="Q62" s="2161"/>
      <c r="R62" s="2161"/>
      <c r="S62" s="1045"/>
      <c r="T62" s="1045"/>
      <c r="U62" s="1045"/>
      <c r="V62" s="1045">
        <v>20</v>
      </c>
      <c r="W62" s="2162"/>
      <c r="X62" s="2162"/>
      <c r="Y62" s="2162"/>
      <c r="Z62" s="2162"/>
      <c r="AA62" s="1046"/>
      <c r="AB62" s="1050" t="s">
        <v>234</v>
      </c>
      <c r="AC62" s="1054" t="s">
        <v>235</v>
      </c>
      <c r="AD62" s="1043">
        <v>41440</v>
      </c>
      <c r="AE62" s="1043">
        <v>41628</v>
      </c>
      <c r="AF62" s="2202"/>
      <c r="AG62" s="1051"/>
      <c r="AH62" s="1051" t="s">
        <v>67</v>
      </c>
      <c r="AI62" s="1053" t="s">
        <v>236</v>
      </c>
      <c r="AJ62" s="2208">
        <v>170000000</v>
      </c>
    </row>
    <row r="63" spans="1:38" s="9" customFormat="1" ht="78.75" x14ac:dyDescent="0.25">
      <c r="A63" s="2207"/>
      <c r="B63" s="2154"/>
      <c r="C63" s="2155"/>
      <c r="D63" s="2175"/>
      <c r="E63" s="2154"/>
      <c r="F63" s="2156"/>
      <c r="G63" s="2156"/>
      <c r="H63" s="2157"/>
      <c r="I63" s="2156"/>
      <c r="J63" s="2204"/>
      <c r="K63" s="1043">
        <f t="shared" si="1"/>
        <v>41440</v>
      </c>
      <c r="L63" s="1043">
        <v>41364</v>
      </c>
      <c r="M63" s="2149"/>
      <c r="N63" s="1061">
        <v>0.15</v>
      </c>
      <c r="O63" s="2147"/>
      <c r="P63" s="2147"/>
      <c r="Q63" s="2147"/>
      <c r="R63" s="2147"/>
      <c r="S63" s="1045"/>
      <c r="T63" s="1045"/>
      <c r="U63" s="1045"/>
      <c r="V63" s="1045">
        <v>20</v>
      </c>
      <c r="W63" s="2149"/>
      <c r="X63" s="2149"/>
      <c r="Y63" s="2149"/>
      <c r="Z63" s="2149"/>
      <c r="AA63" s="1046"/>
      <c r="AB63" s="1050" t="s">
        <v>237</v>
      </c>
      <c r="AC63" s="1054" t="s">
        <v>238</v>
      </c>
      <c r="AD63" s="1043">
        <v>41440</v>
      </c>
      <c r="AE63" s="1043">
        <v>41628</v>
      </c>
      <c r="AF63" s="2202"/>
      <c r="AG63" s="1051"/>
      <c r="AH63" s="1051" t="s">
        <v>67</v>
      </c>
      <c r="AI63" s="1053" t="s">
        <v>236</v>
      </c>
      <c r="AJ63" s="2208"/>
    </row>
    <row r="64" spans="1:38" s="9" customFormat="1" ht="56.25" x14ac:dyDescent="0.25">
      <c r="A64" s="2207"/>
      <c r="B64" s="2154"/>
      <c r="C64" s="2155"/>
      <c r="D64" s="2175"/>
      <c r="E64" s="2154" t="s">
        <v>239</v>
      </c>
      <c r="F64" s="2156" t="s">
        <v>240</v>
      </c>
      <c r="G64" s="2156" t="s">
        <v>370</v>
      </c>
      <c r="H64" s="2157"/>
      <c r="I64" s="2156" t="s">
        <v>67</v>
      </c>
      <c r="J64" s="2204" t="s">
        <v>241</v>
      </c>
      <c r="K64" s="1043">
        <v>40954</v>
      </c>
      <c r="L64" s="1043">
        <v>41274</v>
      </c>
      <c r="M64" s="2148">
        <v>0.1</v>
      </c>
      <c r="N64" s="1061">
        <v>0.1</v>
      </c>
      <c r="O64" s="2146">
        <f>[6]datos!L113</f>
        <v>0.19333333333333333</v>
      </c>
      <c r="P64" s="2146">
        <f>[6]datos!M113</f>
        <v>0.255</v>
      </c>
      <c r="Q64" s="2146">
        <f>[6]datos!N113</f>
        <v>0.255</v>
      </c>
      <c r="R64" s="2146">
        <f>[6]datos!O113</f>
        <v>0.29666666666666663</v>
      </c>
      <c r="S64" s="1045">
        <v>1</v>
      </c>
      <c r="T64" s="1045">
        <v>3</v>
      </c>
      <c r="U64" s="1045">
        <v>3</v>
      </c>
      <c r="V64" s="1045">
        <v>3</v>
      </c>
      <c r="W64" s="2148">
        <v>0.1933</v>
      </c>
      <c r="X64" s="2148">
        <v>0.255</v>
      </c>
      <c r="Y64" s="2148"/>
      <c r="Z64" s="2148"/>
      <c r="AA64" s="1046" t="s">
        <v>242</v>
      </c>
      <c r="AB64" s="1050" t="s">
        <v>243</v>
      </c>
      <c r="AC64" s="1054" t="s">
        <v>244</v>
      </c>
      <c r="AD64" s="1043">
        <v>40954</v>
      </c>
      <c r="AE64" s="1043">
        <v>41274</v>
      </c>
      <c r="AF64" s="1044" t="s">
        <v>245</v>
      </c>
      <c r="AG64" s="1051"/>
      <c r="AH64" s="1050" t="s">
        <v>67</v>
      </c>
      <c r="AI64" s="1053" t="s">
        <v>246</v>
      </c>
      <c r="AJ64" s="1064">
        <v>0</v>
      </c>
    </row>
    <row r="65" spans="1:38" s="9" customFormat="1" ht="146.25" x14ac:dyDescent="0.25">
      <c r="A65" s="2207"/>
      <c r="B65" s="2154"/>
      <c r="C65" s="2155"/>
      <c r="D65" s="2175"/>
      <c r="E65" s="2154"/>
      <c r="F65" s="2156"/>
      <c r="G65" s="2156"/>
      <c r="H65" s="2157"/>
      <c r="I65" s="2156"/>
      <c r="J65" s="2204"/>
      <c r="K65" s="1043">
        <f>+AD65</f>
        <v>41304</v>
      </c>
      <c r="L65" s="1043">
        <v>41639</v>
      </c>
      <c r="M65" s="2162"/>
      <c r="N65" s="1061">
        <v>0.4</v>
      </c>
      <c r="O65" s="2161"/>
      <c r="P65" s="2161"/>
      <c r="Q65" s="2161"/>
      <c r="R65" s="2161"/>
      <c r="S65" s="1045">
        <v>7</v>
      </c>
      <c r="T65" s="1045">
        <v>7</v>
      </c>
      <c r="U65" s="1045">
        <v>7</v>
      </c>
      <c r="V65" s="1045">
        <v>7</v>
      </c>
      <c r="W65" s="2162"/>
      <c r="X65" s="2162"/>
      <c r="Y65" s="2162"/>
      <c r="Z65" s="2162"/>
      <c r="AA65" s="1046" t="s">
        <v>247</v>
      </c>
      <c r="AB65" s="1050" t="s">
        <v>248</v>
      </c>
      <c r="AC65" s="1054" t="s">
        <v>249</v>
      </c>
      <c r="AD65" s="1043">
        <v>41304</v>
      </c>
      <c r="AE65" s="1043">
        <v>41639</v>
      </c>
      <c r="AF65" s="1044" t="s">
        <v>250</v>
      </c>
      <c r="AG65" s="1051" t="s">
        <v>67</v>
      </c>
      <c r="AH65" s="1062"/>
      <c r="AI65" s="1053" t="s">
        <v>251</v>
      </c>
      <c r="AJ65" s="1064">
        <v>143000000</v>
      </c>
    </row>
    <row r="66" spans="1:38" s="9" customFormat="1" ht="78.75" x14ac:dyDescent="0.25">
      <c r="A66" s="2207"/>
      <c r="B66" s="2154"/>
      <c r="C66" s="2155"/>
      <c r="D66" s="2175"/>
      <c r="E66" s="2154"/>
      <c r="F66" s="2156"/>
      <c r="G66" s="2156"/>
      <c r="H66" s="2157"/>
      <c r="I66" s="2156"/>
      <c r="J66" s="2204"/>
      <c r="K66" s="1043">
        <f>+AD66</f>
        <v>41304</v>
      </c>
      <c r="L66" s="1043">
        <v>41639</v>
      </c>
      <c r="M66" s="2162"/>
      <c r="N66" s="1061">
        <v>0.2</v>
      </c>
      <c r="O66" s="2161"/>
      <c r="P66" s="2161"/>
      <c r="Q66" s="2161"/>
      <c r="R66" s="2161"/>
      <c r="S66" s="1045">
        <v>2</v>
      </c>
      <c r="T66" s="1045">
        <v>3</v>
      </c>
      <c r="U66" s="1045">
        <v>3</v>
      </c>
      <c r="V66" s="1045">
        <v>4</v>
      </c>
      <c r="W66" s="2162"/>
      <c r="X66" s="2162"/>
      <c r="Y66" s="2162"/>
      <c r="Z66" s="2162"/>
      <c r="AA66" s="1046" t="s">
        <v>247</v>
      </c>
      <c r="AB66" s="1050" t="s">
        <v>248</v>
      </c>
      <c r="AC66" s="1054" t="s">
        <v>252</v>
      </c>
      <c r="AD66" s="1043">
        <v>41304</v>
      </c>
      <c r="AE66" s="1043">
        <v>41639</v>
      </c>
      <c r="AF66" s="1044" t="s">
        <v>250</v>
      </c>
      <c r="AG66" s="1051" t="s">
        <v>67</v>
      </c>
      <c r="AH66" s="1062"/>
      <c r="AI66" s="1053" t="s">
        <v>253</v>
      </c>
      <c r="AJ66" s="1064">
        <v>68200000</v>
      </c>
    </row>
    <row r="67" spans="1:38" s="9" customFormat="1" ht="78.75" x14ac:dyDescent="0.25">
      <c r="A67" s="2207"/>
      <c r="B67" s="2154"/>
      <c r="C67" s="2155"/>
      <c r="D67" s="2175"/>
      <c r="E67" s="2154"/>
      <c r="F67" s="2156"/>
      <c r="G67" s="2156"/>
      <c r="H67" s="2157"/>
      <c r="I67" s="2156"/>
      <c r="J67" s="2204"/>
      <c r="K67" s="1043">
        <f>+AD67</f>
        <v>41304</v>
      </c>
      <c r="L67" s="1043">
        <v>41639</v>
      </c>
      <c r="M67" s="2162"/>
      <c r="N67" s="1061">
        <v>0.15</v>
      </c>
      <c r="O67" s="2161"/>
      <c r="P67" s="2161"/>
      <c r="Q67" s="2161"/>
      <c r="R67" s="2161"/>
      <c r="S67" s="1045">
        <v>2</v>
      </c>
      <c r="T67" s="1045">
        <v>3</v>
      </c>
      <c r="U67" s="1045">
        <v>3</v>
      </c>
      <c r="V67" s="1045">
        <v>4</v>
      </c>
      <c r="W67" s="2162"/>
      <c r="X67" s="2162"/>
      <c r="Y67" s="2162"/>
      <c r="Z67" s="2162"/>
      <c r="AA67" s="1046" t="s">
        <v>247</v>
      </c>
      <c r="AB67" s="1050" t="s">
        <v>248</v>
      </c>
      <c r="AC67" s="1054" t="s">
        <v>254</v>
      </c>
      <c r="AD67" s="1043">
        <v>41304</v>
      </c>
      <c r="AE67" s="1043">
        <v>41639</v>
      </c>
      <c r="AF67" s="1044" t="s">
        <v>250</v>
      </c>
      <c r="AG67" s="1051" t="s">
        <v>67</v>
      </c>
      <c r="AH67" s="1062"/>
      <c r="AI67" s="1053" t="s">
        <v>255</v>
      </c>
      <c r="AJ67" s="1064">
        <v>29700000</v>
      </c>
    </row>
    <row r="68" spans="1:38" s="9" customFormat="1" ht="78.75" x14ac:dyDescent="0.25">
      <c r="A68" s="2207"/>
      <c r="B68" s="2154"/>
      <c r="C68" s="2155"/>
      <c r="D68" s="2175"/>
      <c r="E68" s="2154"/>
      <c r="F68" s="2156"/>
      <c r="G68" s="2156"/>
      <c r="H68" s="2157"/>
      <c r="I68" s="2156"/>
      <c r="J68" s="2204"/>
      <c r="K68" s="1043">
        <f>+AD68</f>
        <v>41304</v>
      </c>
      <c r="L68" s="1043">
        <v>41639</v>
      </c>
      <c r="M68" s="2149"/>
      <c r="N68" s="1061">
        <v>0.15</v>
      </c>
      <c r="O68" s="2147"/>
      <c r="P68" s="2147"/>
      <c r="Q68" s="2147"/>
      <c r="R68" s="2147"/>
      <c r="S68" s="1045">
        <v>2</v>
      </c>
      <c r="T68" s="1045">
        <v>3</v>
      </c>
      <c r="U68" s="1045">
        <v>3</v>
      </c>
      <c r="V68" s="1045">
        <v>4</v>
      </c>
      <c r="W68" s="2149"/>
      <c r="X68" s="2149"/>
      <c r="Y68" s="2149"/>
      <c r="Z68" s="2149"/>
      <c r="AA68" s="1046" t="s">
        <v>247</v>
      </c>
      <c r="AB68" s="1050" t="s">
        <v>248</v>
      </c>
      <c r="AC68" s="1054" t="s">
        <v>256</v>
      </c>
      <c r="AD68" s="1043">
        <v>41304</v>
      </c>
      <c r="AE68" s="1043">
        <v>41639</v>
      </c>
      <c r="AF68" s="1044" t="s">
        <v>250</v>
      </c>
      <c r="AG68" s="1051" t="s">
        <v>67</v>
      </c>
      <c r="AH68" s="1062"/>
      <c r="AI68" s="1053" t="s">
        <v>257</v>
      </c>
      <c r="AJ68" s="1064">
        <v>29700000</v>
      </c>
    </row>
    <row r="69" spans="1:38" s="9" customFormat="1" ht="90" x14ac:dyDescent="0.25">
      <c r="A69" s="2207"/>
      <c r="B69" s="2154"/>
      <c r="C69" s="2155"/>
      <c r="D69" s="2175"/>
      <c r="E69" s="13" t="s">
        <v>258</v>
      </c>
      <c r="F69" s="16" t="s">
        <v>259</v>
      </c>
      <c r="G69" s="16" t="s">
        <v>370</v>
      </c>
      <c r="H69" s="13"/>
      <c r="I69" s="13" t="s">
        <v>67</v>
      </c>
      <c r="J69" s="1054" t="s">
        <v>260</v>
      </c>
      <c r="K69" s="1043">
        <f>+AD69</f>
        <v>41532</v>
      </c>
      <c r="L69" s="1043">
        <v>41364</v>
      </c>
      <c r="M69" s="1061">
        <v>0.2</v>
      </c>
      <c r="N69" s="1061">
        <v>1</v>
      </c>
      <c r="O69" s="1065"/>
      <c r="P69" s="1065"/>
      <c r="Q69" s="1065">
        <v>0.33329999999999999</v>
      </c>
      <c r="R69" s="1065">
        <v>0.66669999999999996</v>
      </c>
      <c r="S69" s="1045"/>
      <c r="T69" s="1045"/>
      <c r="U69" s="1045">
        <v>1</v>
      </c>
      <c r="V69" s="1045">
        <v>2</v>
      </c>
      <c r="W69" s="1056"/>
      <c r="X69" s="1056"/>
      <c r="Y69" s="1056"/>
      <c r="Z69" s="1056"/>
      <c r="AA69" s="1046"/>
      <c r="AB69" s="1050" t="s">
        <v>261</v>
      </c>
      <c r="AC69" s="1054" t="s">
        <v>262</v>
      </c>
      <c r="AD69" s="1043">
        <v>41532</v>
      </c>
      <c r="AE69" s="1043">
        <v>41628</v>
      </c>
      <c r="AF69" s="1043" t="s">
        <v>263</v>
      </c>
      <c r="AG69" s="1050" t="s">
        <v>67</v>
      </c>
      <c r="AH69" s="1062"/>
      <c r="AI69" s="1054" t="s">
        <v>264</v>
      </c>
      <c r="AJ69" s="1064">
        <v>429400000</v>
      </c>
    </row>
    <row r="70" spans="1:38" s="10" customFormat="1" ht="11.25" x14ac:dyDescent="0.25">
      <c r="A70" s="583"/>
      <c r="B70" s="583"/>
      <c r="C70" s="583"/>
      <c r="D70" s="583"/>
      <c r="E70" s="583"/>
      <c r="F70" s="583"/>
      <c r="G70" s="583"/>
      <c r="H70" s="583"/>
      <c r="I70" s="583"/>
      <c r="J70" s="1059"/>
      <c r="K70" s="1059"/>
      <c r="L70" s="1059"/>
      <c r="M70" s="1059"/>
      <c r="N70" s="1059"/>
      <c r="O70" s="1059"/>
      <c r="P70" s="1059"/>
      <c r="Q70" s="1059"/>
      <c r="R70" s="1059"/>
      <c r="S70" s="1059"/>
      <c r="T70" s="1059"/>
      <c r="U70" s="1059"/>
      <c r="V70" s="1059"/>
      <c r="W70" s="1059"/>
      <c r="X70" s="1059"/>
      <c r="Y70" s="1059"/>
      <c r="Z70" s="1059"/>
      <c r="AA70" s="1059"/>
      <c r="AB70" s="1059"/>
      <c r="AC70" s="1059" t="s">
        <v>265</v>
      </c>
      <c r="AD70" s="1059"/>
      <c r="AE70" s="1059"/>
      <c r="AF70" s="1066"/>
      <c r="AG70" s="1059"/>
      <c r="AH70" s="1059"/>
      <c r="AI70" s="1059"/>
      <c r="AJ70" s="1060">
        <f>SUM(AJ58:AJ69)</f>
        <v>2200000000</v>
      </c>
    </row>
    <row r="71" spans="1:38" s="9" customFormat="1" ht="33.75" x14ac:dyDescent="0.25">
      <c r="A71" s="2154" t="s">
        <v>266</v>
      </c>
      <c r="B71" s="2154" t="s">
        <v>267</v>
      </c>
      <c r="C71" s="2155">
        <v>2010011000079</v>
      </c>
      <c r="D71" s="2205">
        <v>600000000</v>
      </c>
      <c r="E71" s="2156" t="s">
        <v>268</v>
      </c>
      <c r="F71" s="2156" t="s">
        <v>269</v>
      </c>
      <c r="G71" s="2156" t="s">
        <v>370</v>
      </c>
      <c r="H71" s="13"/>
      <c r="I71" s="447" t="s">
        <v>67</v>
      </c>
      <c r="J71" s="2204" t="s">
        <v>270</v>
      </c>
      <c r="K71" s="1043">
        <f t="shared" ref="K71:K76" si="2">+AD71</f>
        <v>41440</v>
      </c>
      <c r="L71" s="1043">
        <v>41639</v>
      </c>
      <c r="M71" s="2148">
        <v>0.45</v>
      </c>
      <c r="N71" s="1061">
        <v>0.75</v>
      </c>
      <c r="O71" s="2146"/>
      <c r="P71" s="2146">
        <f>[6]datos!M123</f>
        <v>3.5714285714285712E-2</v>
      </c>
      <c r="Q71" s="2146">
        <f>[6]datos!N123</f>
        <v>0.10714285714285714</v>
      </c>
      <c r="R71" s="2146">
        <f>[6]datos!O123</f>
        <v>0.8571428571428571</v>
      </c>
      <c r="S71" s="1045"/>
      <c r="T71" s="1045"/>
      <c r="U71" s="1045"/>
      <c r="V71" s="1045">
        <v>3</v>
      </c>
      <c r="W71" s="2148"/>
      <c r="X71" s="2158"/>
      <c r="Y71" s="2148"/>
      <c r="Z71" s="2148"/>
      <c r="AA71" s="1046"/>
      <c r="AB71" s="1050" t="s">
        <v>271</v>
      </c>
      <c r="AC71" s="1054" t="s">
        <v>272</v>
      </c>
      <c r="AD71" s="1043">
        <v>41440</v>
      </c>
      <c r="AE71" s="1043" t="s">
        <v>1536</v>
      </c>
      <c r="AF71" s="1044" t="s">
        <v>99</v>
      </c>
      <c r="AG71" s="1051" t="s">
        <v>119</v>
      </c>
      <c r="AH71" s="1062"/>
      <c r="AI71" s="1053" t="s">
        <v>273</v>
      </c>
      <c r="AJ71" s="1064">
        <v>200000000</v>
      </c>
    </row>
    <row r="72" spans="1:38" s="9" customFormat="1" ht="67.5" x14ac:dyDescent="0.2">
      <c r="A72" s="2154"/>
      <c r="B72" s="2154"/>
      <c r="C72" s="2155"/>
      <c r="D72" s="2205"/>
      <c r="E72" s="2156"/>
      <c r="F72" s="2156"/>
      <c r="G72" s="2156"/>
      <c r="H72" s="19"/>
      <c r="I72" s="446" t="s">
        <v>67</v>
      </c>
      <c r="J72" s="2204"/>
      <c r="K72" s="1049">
        <f t="shared" si="2"/>
        <v>41440</v>
      </c>
      <c r="L72" s="1049">
        <v>41638</v>
      </c>
      <c r="M72" s="2149"/>
      <c r="N72" s="1061">
        <v>0.25</v>
      </c>
      <c r="O72" s="2147"/>
      <c r="P72" s="2147"/>
      <c r="Q72" s="2147"/>
      <c r="R72" s="2147"/>
      <c r="S72" s="1045"/>
      <c r="T72" s="1045"/>
      <c r="U72" s="1045">
        <v>3</v>
      </c>
      <c r="V72" s="1045">
        <v>3</v>
      </c>
      <c r="W72" s="2149"/>
      <c r="X72" s="2160"/>
      <c r="Y72" s="2149"/>
      <c r="Z72" s="2149"/>
      <c r="AA72" s="1046"/>
      <c r="AB72" s="1047" t="s">
        <v>274</v>
      </c>
      <c r="AC72" s="1053" t="s">
        <v>275</v>
      </c>
      <c r="AD72" s="1049">
        <v>41440</v>
      </c>
      <c r="AE72" s="1049">
        <v>41638</v>
      </c>
      <c r="AF72" s="1051" t="s">
        <v>276</v>
      </c>
      <c r="AG72" s="1050"/>
      <c r="AH72" s="1062" t="s">
        <v>119</v>
      </c>
      <c r="AI72" s="1051" t="s">
        <v>204</v>
      </c>
      <c r="AJ72" s="1064">
        <v>37200000</v>
      </c>
    </row>
    <row r="73" spans="1:38" s="9" customFormat="1" ht="101.25" x14ac:dyDescent="0.2">
      <c r="A73" s="2154"/>
      <c r="B73" s="2154"/>
      <c r="C73" s="2155"/>
      <c r="D73" s="2205"/>
      <c r="E73" s="447" t="s">
        <v>277</v>
      </c>
      <c r="F73" s="16" t="s">
        <v>278</v>
      </c>
      <c r="G73" s="16" t="s">
        <v>370</v>
      </c>
      <c r="H73" s="19"/>
      <c r="I73" s="446" t="s">
        <v>67</v>
      </c>
      <c r="J73" s="1053" t="s">
        <v>279</v>
      </c>
      <c r="K73" s="1049">
        <f t="shared" si="2"/>
        <v>41379</v>
      </c>
      <c r="L73" s="1049">
        <v>41638</v>
      </c>
      <c r="M73" s="1067">
        <v>0.15</v>
      </c>
      <c r="N73" s="1067">
        <v>1</v>
      </c>
      <c r="O73" s="1068"/>
      <c r="P73" s="1068">
        <v>0.14285700000000001</v>
      </c>
      <c r="Q73" s="1068">
        <v>0.42857099999999998</v>
      </c>
      <c r="R73" s="1068">
        <v>0.42857200000000001</v>
      </c>
      <c r="S73" s="1045"/>
      <c r="T73" s="1045">
        <v>2</v>
      </c>
      <c r="U73" s="1045">
        <v>3</v>
      </c>
      <c r="V73" s="1045">
        <v>3</v>
      </c>
      <c r="W73" s="1056"/>
      <c r="X73" s="1056">
        <v>0.1429</v>
      </c>
      <c r="Y73" s="1056"/>
      <c r="Z73" s="1056"/>
      <c r="AA73" s="1046" t="s">
        <v>1537</v>
      </c>
      <c r="AB73" s="1047" t="s">
        <v>280</v>
      </c>
      <c r="AC73" s="1053" t="s">
        <v>1538</v>
      </c>
      <c r="AD73" s="1049">
        <v>41379</v>
      </c>
      <c r="AE73" s="1049">
        <v>41628</v>
      </c>
      <c r="AF73" s="1051" t="s">
        <v>276</v>
      </c>
      <c r="AG73" s="1050"/>
      <c r="AH73" s="1062" t="s">
        <v>119</v>
      </c>
      <c r="AI73" s="1051" t="s">
        <v>204</v>
      </c>
      <c r="AJ73" s="1064">
        <v>56066666.659999996</v>
      </c>
    </row>
    <row r="74" spans="1:38" s="9" customFormat="1" ht="123.75" x14ac:dyDescent="0.2">
      <c r="A74" s="2154"/>
      <c r="B74" s="2154"/>
      <c r="C74" s="2155"/>
      <c r="D74" s="2205"/>
      <c r="E74" s="447" t="s">
        <v>281</v>
      </c>
      <c r="F74" s="16" t="s">
        <v>282</v>
      </c>
      <c r="G74" s="16" t="s">
        <v>370</v>
      </c>
      <c r="H74" s="19"/>
      <c r="I74" s="446" t="s">
        <v>67</v>
      </c>
      <c r="J74" s="1053" t="s">
        <v>283</v>
      </c>
      <c r="K74" s="1049">
        <f t="shared" si="2"/>
        <v>41470</v>
      </c>
      <c r="L74" s="1049">
        <v>41638</v>
      </c>
      <c r="M74" s="1067">
        <v>0.15</v>
      </c>
      <c r="N74" s="1067">
        <v>1</v>
      </c>
      <c r="O74" s="1065"/>
      <c r="P74" s="1065">
        <v>0.33333299999999999</v>
      </c>
      <c r="Q74" s="1065">
        <v>0.33333299999999999</v>
      </c>
      <c r="R74" s="1065">
        <v>0.33333400000000002</v>
      </c>
      <c r="S74" s="1045"/>
      <c r="T74" s="1045"/>
      <c r="U74" s="1045">
        <v>2</v>
      </c>
      <c r="V74" s="1045">
        <v>3</v>
      </c>
      <c r="W74" s="1056"/>
      <c r="X74" s="1056"/>
      <c r="Y74" s="1056"/>
      <c r="Z74" s="1056"/>
      <c r="AA74" s="1046"/>
      <c r="AB74" s="1047" t="s">
        <v>284</v>
      </c>
      <c r="AC74" s="1053" t="s">
        <v>285</v>
      </c>
      <c r="AD74" s="1049">
        <v>41470</v>
      </c>
      <c r="AE74" s="1049">
        <v>41628</v>
      </c>
      <c r="AF74" s="1051" t="s">
        <v>276</v>
      </c>
      <c r="AG74" s="1050"/>
      <c r="AH74" s="1062" t="s">
        <v>119</v>
      </c>
      <c r="AI74" s="1051" t="s">
        <v>204</v>
      </c>
      <c r="AJ74" s="1064">
        <v>29425000</v>
      </c>
    </row>
    <row r="75" spans="1:38" s="9" customFormat="1" ht="56.25" x14ac:dyDescent="0.25">
      <c r="A75" s="2154"/>
      <c r="B75" s="2154"/>
      <c r="C75" s="2155"/>
      <c r="D75" s="2205"/>
      <c r="E75" s="447" t="s">
        <v>286</v>
      </c>
      <c r="F75" s="447" t="s">
        <v>287</v>
      </c>
      <c r="G75" s="447" t="s">
        <v>370</v>
      </c>
      <c r="H75" s="446" t="s">
        <v>67</v>
      </c>
      <c r="I75" s="20"/>
      <c r="J75" s="1054" t="s">
        <v>288</v>
      </c>
      <c r="K75" s="1049">
        <f t="shared" si="2"/>
        <v>41304</v>
      </c>
      <c r="L75" s="1049">
        <v>41638</v>
      </c>
      <c r="M75" s="1067">
        <v>0.25</v>
      </c>
      <c r="N75" s="1067">
        <v>1</v>
      </c>
      <c r="O75" s="1068"/>
      <c r="P75" s="1068">
        <v>0.14285700000000001</v>
      </c>
      <c r="Q75" s="1068">
        <v>0.42857099999999998</v>
      </c>
      <c r="R75" s="1068">
        <v>0.42857200000000001</v>
      </c>
      <c r="S75" s="1045"/>
      <c r="T75" s="1045"/>
      <c r="U75" s="1045">
        <v>2</v>
      </c>
      <c r="V75" s="1045">
        <v>3</v>
      </c>
      <c r="W75" s="1056"/>
      <c r="X75" s="1056"/>
      <c r="Y75" s="1056"/>
      <c r="Z75" s="1056"/>
      <c r="AA75" s="1046"/>
      <c r="AB75" s="1047" t="s">
        <v>289</v>
      </c>
      <c r="AC75" s="1053" t="s">
        <v>290</v>
      </c>
      <c r="AD75" s="1049">
        <v>41304</v>
      </c>
      <c r="AE75" s="1049">
        <v>41623</v>
      </c>
      <c r="AF75" s="1051" t="s">
        <v>276</v>
      </c>
      <c r="AG75" s="1062"/>
      <c r="AH75" s="1051" t="s">
        <v>119</v>
      </c>
      <c r="AI75" s="1051" t="s">
        <v>211</v>
      </c>
      <c r="AJ75" s="1052">
        <f>235066000+19742333.34</f>
        <v>254808333.34</v>
      </c>
      <c r="AL75" s="581" t="s">
        <v>1539</v>
      </c>
    </row>
    <row r="76" spans="1:38" s="9" customFormat="1" ht="22.5" x14ac:dyDescent="0.25">
      <c r="A76" s="2154"/>
      <c r="B76" s="2154"/>
      <c r="C76" s="2155"/>
      <c r="D76" s="2205"/>
      <c r="E76" s="447" t="s">
        <v>291</v>
      </c>
      <c r="F76" s="16" t="s">
        <v>292</v>
      </c>
      <c r="G76" s="16" t="s">
        <v>370</v>
      </c>
      <c r="H76" s="13" t="s">
        <v>67</v>
      </c>
      <c r="I76" s="13"/>
      <c r="J76" s="1054" t="s">
        <v>293</v>
      </c>
      <c r="K76" s="1043">
        <f t="shared" si="2"/>
        <v>41395</v>
      </c>
      <c r="L76" s="1043">
        <v>41364</v>
      </c>
      <c r="M76" s="1067"/>
      <c r="N76" s="1067"/>
      <c r="O76" s="1068"/>
      <c r="P76" s="1068"/>
      <c r="Q76" s="1068"/>
      <c r="R76" s="1068"/>
      <c r="S76" s="1045"/>
      <c r="T76" s="1045"/>
      <c r="U76" s="1045"/>
      <c r="V76" s="1045"/>
      <c r="W76" s="1056"/>
      <c r="X76" s="1056"/>
      <c r="Y76" s="1056"/>
      <c r="Z76" s="1056"/>
      <c r="AA76" s="1046"/>
      <c r="AB76" s="1050" t="s">
        <v>294</v>
      </c>
      <c r="AC76" s="1054" t="s">
        <v>295</v>
      </c>
      <c r="AD76" s="1043">
        <v>41395</v>
      </c>
      <c r="AE76" s="1043">
        <v>41639</v>
      </c>
      <c r="AF76" s="1044" t="s">
        <v>296</v>
      </c>
      <c r="AG76" s="1050" t="s">
        <v>119</v>
      </c>
      <c r="AH76" s="1062"/>
      <c r="AI76" s="1054" t="s">
        <v>297</v>
      </c>
      <c r="AJ76" s="1064"/>
    </row>
    <row r="77" spans="1:38" s="9" customFormat="1" ht="112.5" x14ac:dyDescent="0.25">
      <c r="A77" s="2154"/>
      <c r="B77" s="2154"/>
      <c r="C77" s="2155"/>
      <c r="D77" s="2205"/>
      <c r="E77" s="447" t="s">
        <v>1540</v>
      </c>
      <c r="F77" s="14" t="s">
        <v>1541</v>
      </c>
      <c r="G77" s="16" t="s">
        <v>370</v>
      </c>
      <c r="H77" s="13" t="s">
        <v>67</v>
      </c>
      <c r="I77" s="13"/>
      <c r="J77" s="1048" t="s">
        <v>1542</v>
      </c>
      <c r="K77" s="1049">
        <v>41487</v>
      </c>
      <c r="L77" s="1049">
        <v>41638</v>
      </c>
      <c r="M77" s="1043"/>
      <c r="N77" s="1043"/>
      <c r="O77" s="1045"/>
      <c r="P77" s="1045"/>
      <c r="Q77" s="1045"/>
      <c r="R77" s="1045"/>
      <c r="S77" s="1045"/>
      <c r="T77" s="1045"/>
      <c r="U77" s="1045">
        <v>2</v>
      </c>
      <c r="V77" s="1045">
        <v>3</v>
      </c>
      <c r="W77" s="1056"/>
      <c r="X77" s="1056"/>
      <c r="Y77" s="1056"/>
      <c r="Z77" s="1056"/>
      <c r="AA77" s="1046"/>
      <c r="AB77" s="1047" t="s">
        <v>1543</v>
      </c>
      <c r="AC77" s="1048" t="s">
        <v>1544</v>
      </c>
      <c r="AD77" s="1049">
        <v>41501</v>
      </c>
      <c r="AE77" s="1049">
        <v>41628</v>
      </c>
      <c r="AF77" s="1048" t="s">
        <v>71</v>
      </c>
      <c r="AG77" s="1050"/>
      <c r="AH77" s="1051" t="s">
        <v>67</v>
      </c>
      <c r="AI77" s="1051" t="s">
        <v>211</v>
      </c>
      <c r="AJ77" s="1064">
        <f>4500000*5</f>
        <v>22500000</v>
      </c>
    </row>
    <row r="78" spans="1:38" s="9" customFormat="1" ht="11.25" x14ac:dyDescent="0.25">
      <c r="A78" s="449"/>
      <c r="B78" s="449"/>
      <c r="C78" s="450"/>
      <c r="D78" s="451"/>
      <c r="E78" s="447"/>
      <c r="F78" s="14"/>
      <c r="G78" s="446"/>
      <c r="H78" s="13"/>
      <c r="I78" s="13"/>
      <c r="J78" s="1054"/>
      <c r="K78" s="1043"/>
      <c r="L78" s="1043"/>
      <c r="M78" s="1043"/>
      <c r="N78" s="1043"/>
      <c r="O78" s="1045"/>
      <c r="P78" s="1045"/>
      <c r="Q78" s="1045"/>
      <c r="R78" s="1045"/>
      <c r="S78" s="1045"/>
      <c r="T78" s="1045"/>
      <c r="U78" s="1045"/>
      <c r="V78" s="1045"/>
      <c r="W78" s="1056"/>
      <c r="X78" s="1056"/>
      <c r="Y78" s="1056"/>
      <c r="Z78" s="1056"/>
      <c r="AA78" s="1046"/>
      <c r="AB78" s="1046"/>
      <c r="AC78" s="1054" t="s">
        <v>1545</v>
      </c>
      <c r="AD78" s="1043"/>
      <c r="AE78" s="1043"/>
      <c r="AF78" s="1049"/>
      <c r="AG78" s="1050"/>
      <c r="AH78" s="1050"/>
      <c r="AI78" s="1053"/>
      <c r="AJ78" s="1064"/>
    </row>
    <row r="79" spans="1:38" s="10" customFormat="1" ht="11.25" x14ac:dyDescent="0.25">
      <c r="A79" s="583"/>
      <c r="B79" s="583"/>
      <c r="C79" s="583"/>
      <c r="D79" s="583"/>
      <c r="E79" s="583"/>
      <c r="F79" s="583"/>
      <c r="G79" s="583"/>
      <c r="H79" s="583"/>
      <c r="I79" s="583"/>
      <c r="J79" s="1059"/>
      <c r="K79" s="1059"/>
      <c r="L79" s="1059"/>
      <c r="M79" s="1059"/>
      <c r="N79" s="1059"/>
      <c r="O79" s="1059"/>
      <c r="P79" s="1059"/>
      <c r="Q79" s="1059"/>
      <c r="R79" s="1059"/>
      <c r="S79" s="1059"/>
      <c r="T79" s="1059"/>
      <c r="U79" s="1059"/>
      <c r="V79" s="1059"/>
      <c r="W79" s="1059"/>
      <c r="X79" s="1059"/>
      <c r="Y79" s="1059"/>
      <c r="Z79" s="1059"/>
      <c r="AA79" s="1059"/>
      <c r="AB79" s="1059"/>
      <c r="AC79" s="1059"/>
      <c r="AD79" s="1059"/>
      <c r="AE79" s="1059"/>
      <c r="AF79" s="1066"/>
      <c r="AG79" s="1059"/>
      <c r="AH79" s="1059"/>
      <c r="AI79" s="1059"/>
      <c r="AJ79" s="1060">
        <f>SUM(AJ71:AJ78)</f>
        <v>600000000</v>
      </c>
    </row>
    <row r="80" spans="1:38" s="9" customFormat="1" ht="191.25" x14ac:dyDescent="0.25">
      <c r="A80" s="449"/>
      <c r="B80" s="13"/>
      <c r="C80" s="13"/>
      <c r="D80" s="13"/>
      <c r="E80" s="447" t="s">
        <v>298</v>
      </c>
      <c r="F80" s="13"/>
      <c r="G80" s="13" t="s">
        <v>370</v>
      </c>
      <c r="H80" s="13" t="s">
        <v>67</v>
      </c>
      <c r="I80" s="13"/>
      <c r="J80" s="1069" t="s">
        <v>299</v>
      </c>
      <c r="K80" s="1043">
        <f>+AD80</f>
        <v>41030</v>
      </c>
      <c r="L80" s="1043">
        <v>41639</v>
      </c>
      <c r="M80" s="1061">
        <v>0.5</v>
      </c>
      <c r="N80" s="1061">
        <v>1</v>
      </c>
      <c r="O80" s="1070">
        <v>0.1</v>
      </c>
      <c r="P80" s="1070">
        <v>0.3</v>
      </c>
      <c r="Q80" s="1070">
        <v>0.3</v>
      </c>
      <c r="R80" s="1070">
        <v>0.3</v>
      </c>
      <c r="S80" s="1045">
        <v>15</v>
      </c>
      <c r="T80" s="1045">
        <v>45</v>
      </c>
      <c r="U80" s="1045">
        <v>45</v>
      </c>
      <c r="V80" s="1045">
        <v>45</v>
      </c>
      <c r="W80" s="1056">
        <v>0.1</v>
      </c>
      <c r="X80" s="1071">
        <v>0.3</v>
      </c>
      <c r="Y80" s="1056"/>
      <c r="Z80" s="1056"/>
      <c r="AA80" s="1046" t="s">
        <v>1546</v>
      </c>
      <c r="AB80" s="1050" t="s">
        <v>300</v>
      </c>
      <c r="AC80" s="1069" t="s">
        <v>301</v>
      </c>
      <c r="AD80" s="1043">
        <v>41030</v>
      </c>
      <c r="AE80" s="1043">
        <v>41274</v>
      </c>
      <c r="AF80" s="1044" t="s">
        <v>302</v>
      </c>
      <c r="AG80" s="1062"/>
      <c r="AH80" s="1062"/>
      <c r="AI80" s="1054" t="s">
        <v>303</v>
      </c>
      <c r="AJ80" s="1052"/>
    </row>
    <row r="81" spans="1:36" s="9" customFormat="1" ht="90" x14ac:dyDescent="0.25">
      <c r="A81" s="13"/>
      <c r="B81" s="13"/>
      <c r="C81" s="13"/>
      <c r="D81" s="13"/>
      <c r="E81" s="447" t="s">
        <v>304</v>
      </c>
      <c r="F81" s="13"/>
      <c r="G81" s="13" t="s">
        <v>370</v>
      </c>
      <c r="H81" s="13" t="s">
        <v>67</v>
      </c>
      <c r="I81" s="13"/>
      <c r="J81" s="1054" t="s">
        <v>305</v>
      </c>
      <c r="K81" s="1043">
        <f>+AD81</f>
        <v>41275</v>
      </c>
      <c r="L81" s="1043">
        <v>41274</v>
      </c>
      <c r="M81" s="1061">
        <v>0.5</v>
      </c>
      <c r="N81" s="1061">
        <v>1</v>
      </c>
      <c r="O81" s="1070">
        <v>0.1</v>
      </c>
      <c r="P81" s="1070">
        <v>0.3</v>
      </c>
      <c r="Q81" s="1070">
        <v>0.3</v>
      </c>
      <c r="R81" s="1070">
        <v>0.3</v>
      </c>
      <c r="S81" s="1045">
        <v>3</v>
      </c>
      <c r="T81" s="1045">
        <v>3</v>
      </c>
      <c r="U81" s="1045">
        <v>3</v>
      </c>
      <c r="V81" s="1045">
        <v>3</v>
      </c>
      <c r="W81" s="1056">
        <v>0.1</v>
      </c>
      <c r="X81" s="1056">
        <v>0.3</v>
      </c>
      <c r="Y81" s="1056"/>
      <c r="Z81" s="1056"/>
      <c r="AA81" s="1046" t="s">
        <v>1547</v>
      </c>
      <c r="AB81" s="1050" t="s">
        <v>306</v>
      </c>
      <c r="AC81" s="1054" t="s">
        <v>307</v>
      </c>
      <c r="AD81" s="1043">
        <v>41275</v>
      </c>
      <c r="AE81" s="1043">
        <v>41639</v>
      </c>
      <c r="AF81" s="1044" t="s">
        <v>308</v>
      </c>
      <c r="AG81" s="1062"/>
      <c r="AH81" s="1062"/>
      <c r="AI81" s="1054" t="s">
        <v>309</v>
      </c>
      <c r="AJ81" s="1052"/>
    </row>
    <row r="82" spans="1:36" s="10" customFormat="1" ht="11.25" x14ac:dyDescent="0.25">
      <c r="A82" s="583"/>
      <c r="B82" s="583"/>
      <c r="C82" s="583"/>
      <c r="D82" s="583"/>
      <c r="E82" s="583"/>
      <c r="F82" s="583"/>
      <c r="G82" s="583"/>
      <c r="H82" s="583"/>
      <c r="I82" s="583"/>
      <c r="J82" s="1059"/>
      <c r="K82" s="1059"/>
      <c r="L82" s="1059"/>
      <c r="M82" s="1059"/>
      <c r="N82" s="1059"/>
      <c r="O82" s="1059"/>
      <c r="P82" s="1059"/>
      <c r="Q82" s="1059"/>
      <c r="R82" s="1059"/>
      <c r="S82" s="1059"/>
      <c r="T82" s="1059"/>
      <c r="U82" s="1059"/>
      <c r="V82" s="1059"/>
      <c r="W82" s="1059"/>
      <c r="X82" s="1059"/>
      <c r="Y82" s="1059"/>
      <c r="Z82" s="1059"/>
      <c r="AA82" s="1059"/>
      <c r="AB82" s="1059"/>
      <c r="AC82" s="1059"/>
      <c r="AD82" s="1059"/>
      <c r="AE82" s="1059"/>
      <c r="AF82" s="1059"/>
      <c r="AG82" s="1059"/>
      <c r="AH82" s="1059"/>
      <c r="AI82" s="1059"/>
      <c r="AJ82" s="1059"/>
    </row>
    <row r="83" spans="1:36" s="25" customFormat="1" ht="58.5" x14ac:dyDescent="0.25">
      <c r="A83" s="21" t="s">
        <v>310</v>
      </c>
      <c r="B83" s="22"/>
      <c r="C83" s="22"/>
      <c r="D83" s="23">
        <v>798800000</v>
      </c>
      <c r="E83" s="22" t="s">
        <v>311</v>
      </c>
      <c r="F83" s="22"/>
      <c r="G83" s="22" t="s">
        <v>370</v>
      </c>
      <c r="H83" s="22" t="s">
        <v>67</v>
      </c>
      <c r="I83" s="22"/>
      <c r="J83" s="1072" t="s">
        <v>312</v>
      </c>
      <c r="K83" s="1073">
        <f>+AD83</f>
        <v>41426</v>
      </c>
      <c r="L83" s="1073">
        <v>41274</v>
      </c>
      <c r="M83" s="1074">
        <v>0.59</v>
      </c>
      <c r="N83" s="1074">
        <v>1</v>
      </c>
      <c r="O83" s="1075"/>
      <c r="P83" s="1065">
        <v>0.14285700000000001</v>
      </c>
      <c r="Q83" s="1065">
        <v>0.42857099999999998</v>
      </c>
      <c r="R83" s="1065">
        <v>0.42857200000000001</v>
      </c>
      <c r="S83" s="1045"/>
      <c r="T83" s="1045"/>
      <c r="U83" s="1045">
        <v>400</v>
      </c>
      <c r="V83" s="1045">
        <v>300</v>
      </c>
      <c r="W83" s="1056"/>
      <c r="X83" s="1056">
        <v>0</v>
      </c>
      <c r="Y83" s="1056"/>
      <c r="Z83" s="1056"/>
      <c r="AA83" s="1046"/>
      <c r="AB83" s="975" t="s">
        <v>313</v>
      </c>
      <c r="AC83" s="1072" t="s">
        <v>314</v>
      </c>
      <c r="AD83" s="1073">
        <v>41426</v>
      </c>
      <c r="AE83" s="1073">
        <v>41639</v>
      </c>
      <c r="AF83" s="1076" t="s">
        <v>315</v>
      </c>
      <c r="AG83" s="1077"/>
      <c r="AH83" s="1077"/>
      <c r="AI83" s="974" t="s">
        <v>316</v>
      </c>
      <c r="AJ83" s="1078">
        <v>798800000</v>
      </c>
    </row>
    <row r="84" spans="1:36" s="25" customFormat="1" ht="53.25" x14ac:dyDescent="0.25">
      <c r="A84" s="21" t="s">
        <v>310</v>
      </c>
      <c r="B84" s="22"/>
      <c r="C84" s="22"/>
      <c r="D84" s="23">
        <v>553400000</v>
      </c>
      <c r="E84" s="22" t="s">
        <v>317</v>
      </c>
      <c r="F84" s="22"/>
      <c r="G84" s="22" t="s">
        <v>370</v>
      </c>
      <c r="H84" s="22" t="s">
        <v>67</v>
      </c>
      <c r="I84" s="22"/>
      <c r="J84" s="1072" t="s">
        <v>318</v>
      </c>
      <c r="K84" s="1073">
        <f>+AD84</f>
        <v>41426</v>
      </c>
      <c r="L84" s="1073">
        <v>41274</v>
      </c>
      <c r="M84" s="1074">
        <v>0.41</v>
      </c>
      <c r="N84" s="1074">
        <v>1</v>
      </c>
      <c r="O84" s="1070"/>
      <c r="P84" s="1065">
        <v>8.3333000000000004E-2</v>
      </c>
      <c r="Q84" s="1065">
        <v>0.45833299999999999</v>
      </c>
      <c r="R84" s="1065">
        <v>0.45833400000000002</v>
      </c>
      <c r="S84" s="1045"/>
      <c r="T84" s="1045"/>
      <c r="U84" s="1045">
        <v>450</v>
      </c>
      <c r="V84" s="1045">
        <v>450</v>
      </c>
      <c r="W84" s="1056"/>
      <c r="X84" s="1056">
        <v>0</v>
      </c>
      <c r="Y84" s="1056"/>
      <c r="Z84" s="1056"/>
      <c r="AA84" s="1046"/>
      <c r="AB84" s="975" t="s">
        <v>319</v>
      </c>
      <c r="AC84" s="1072" t="s">
        <v>320</v>
      </c>
      <c r="AD84" s="1073">
        <v>41426</v>
      </c>
      <c r="AE84" s="1073">
        <v>41639</v>
      </c>
      <c r="AF84" s="1076" t="s">
        <v>315</v>
      </c>
      <c r="AG84" s="1077"/>
      <c r="AH84" s="1077"/>
      <c r="AI84" s="974" t="s">
        <v>321</v>
      </c>
      <c r="AJ84" s="1078">
        <v>553400000</v>
      </c>
    </row>
    <row r="85" spans="1:36" s="10" customFormat="1" ht="19.5" customHeight="1" x14ac:dyDescent="0.25">
      <c r="A85" s="583"/>
      <c r="B85" s="583"/>
      <c r="C85" s="583"/>
      <c r="D85" s="583"/>
      <c r="E85" s="583"/>
      <c r="F85" s="583"/>
      <c r="G85" s="583"/>
      <c r="H85" s="583"/>
      <c r="I85" s="583"/>
      <c r="J85" s="1059"/>
      <c r="K85" s="1059"/>
      <c r="L85" s="1059"/>
      <c r="M85" s="1059"/>
      <c r="N85" s="1059"/>
      <c r="O85" s="1059"/>
      <c r="P85" s="1079">
        <f>SUM(P15:P84)</f>
        <v>4.7820659545703332</v>
      </c>
      <c r="Q85" s="1059"/>
      <c r="R85" s="1059"/>
      <c r="S85" s="1059"/>
      <c r="T85" s="1059"/>
      <c r="U85" s="1059"/>
      <c r="V85" s="1059"/>
      <c r="W85" s="1059"/>
      <c r="X85" s="1080">
        <f>SUM(X15:X84)</f>
        <v>4.0078000000000005</v>
      </c>
      <c r="Y85" s="1059"/>
      <c r="Z85" s="1059"/>
      <c r="AA85" s="1059"/>
      <c r="AB85" s="1059"/>
      <c r="AC85" s="1059"/>
      <c r="AD85" s="1059"/>
      <c r="AE85" s="1059"/>
      <c r="AF85" s="1066"/>
      <c r="AG85" s="1059"/>
      <c r="AH85" s="1059"/>
      <c r="AI85" s="1059"/>
      <c r="AJ85" s="1060">
        <f>SUM(AJ83:AJ84)</f>
        <v>1352200000</v>
      </c>
    </row>
    <row r="86" spans="1:36" s="10" customFormat="1" ht="19.5" customHeight="1" x14ac:dyDescent="0.25">
      <c r="A86" s="583"/>
      <c r="B86" s="583"/>
      <c r="C86" s="583"/>
      <c r="D86" s="583"/>
      <c r="E86" s="583"/>
      <c r="F86" s="583"/>
      <c r="G86" s="583"/>
      <c r="H86" s="583"/>
      <c r="I86" s="583"/>
      <c r="J86" s="583"/>
      <c r="K86" s="583"/>
      <c r="L86" s="583"/>
      <c r="M86" s="583"/>
      <c r="N86" s="583"/>
      <c r="O86" s="583"/>
      <c r="P86" s="920">
        <f>+P85/22</f>
        <v>0.21736663429865152</v>
      </c>
      <c r="Q86" s="583"/>
      <c r="R86" s="583"/>
      <c r="S86" s="583"/>
      <c r="T86" s="583"/>
      <c r="U86" s="583"/>
      <c r="V86" s="583"/>
      <c r="W86" s="583"/>
      <c r="X86" s="920">
        <f>+X85/17</f>
        <v>0.23575294117647061</v>
      </c>
      <c r="Y86" s="583"/>
      <c r="Z86" s="583"/>
      <c r="AA86" s="583"/>
      <c r="AB86" s="583"/>
      <c r="AC86" s="583"/>
      <c r="AD86" s="583"/>
      <c r="AE86" s="583"/>
      <c r="AF86" s="584"/>
      <c r="AG86" s="583"/>
      <c r="AH86" s="583"/>
      <c r="AI86" s="583"/>
      <c r="AJ86" s="11">
        <f>AJ35+AJ57+AJ70+AJ79+AJ85</f>
        <v>10002200000</v>
      </c>
    </row>
    <row r="87" spans="1:36" x14ac:dyDescent="0.25">
      <c r="A87" s="2"/>
      <c r="B87" s="2"/>
      <c r="C87" s="2"/>
      <c r="D87" s="2"/>
      <c r="E87" s="2"/>
      <c r="F87" s="2"/>
      <c r="G87" s="2"/>
      <c r="H87" s="2"/>
      <c r="I87" s="2"/>
      <c r="J87" s="2"/>
      <c r="K87" s="2"/>
      <c r="L87" s="2"/>
      <c r="M87" s="2"/>
      <c r="N87" s="2"/>
      <c r="O87" s="2"/>
      <c r="P87" s="2"/>
      <c r="Q87" s="2"/>
      <c r="R87" s="2"/>
      <c r="S87" s="2"/>
      <c r="T87" s="2"/>
      <c r="U87" s="2"/>
      <c r="V87" s="2"/>
      <c r="W87" s="585"/>
      <c r="X87" s="2"/>
      <c r="Y87" s="2"/>
      <c r="Z87" s="586"/>
      <c r="AA87" s="474"/>
      <c r="AB87" s="2"/>
      <c r="AC87" s="2"/>
      <c r="AD87" s="2"/>
      <c r="AE87" s="2"/>
      <c r="AF87" s="2"/>
      <c r="AG87" s="2"/>
      <c r="AH87" s="2"/>
      <c r="AI87" s="587"/>
      <c r="AJ87" s="2"/>
    </row>
    <row r="88" spans="1:36" x14ac:dyDescent="0.25">
      <c r="A88" s="2"/>
      <c r="B88" s="2"/>
      <c r="C88" s="2"/>
      <c r="D88" s="2"/>
      <c r="E88" s="2"/>
      <c r="F88" s="2"/>
      <c r="G88" s="2"/>
      <c r="H88" s="2"/>
      <c r="AB88" s="2"/>
      <c r="AC88" s="2"/>
      <c r="AD88" s="2"/>
      <c r="AE88" s="2"/>
      <c r="AF88" s="2"/>
      <c r="AG88" s="2"/>
      <c r="AH88" s="2"/>
      <c r="AI88" s="2"/>
      <c r="AJ88" s="2"/>
    </row>
    <row r="89" spans="1:36" x14ac:dyDescent="0.25">
      <c r="A89" s="2"/>
      <c r="B89" s="2"/>
      <c r="C89" s="2"/>
      <c r="D89" s="2"/>
      <c r="E89" s="2"/>
      <c r="F89" s="2"/>
      <c r="G89" s="2"/>
      <c r="H89" s="2"/>
      <c r="I89" s="31"/>
      <c r="AB89" s="2"/>
      <c r="AC89" s="2"/>
      <c r="AD89" s="2"/>
      <c r="AE89" s="2"/>
      <c r="AF89" s="2"/>
      <c r="AG89" s="2"/>
      <c r="AH89" s="2"/>
      <c r="AI89" s="2"/>
      <c r="AJ89" s="2"/>
    </row>
  </sheetData>
  <sheetProtection password="DDB6" sheet="1"/>
  <mergeCells count="213">
    <mergeCell ref="O71:O72"/>
    <mergeCell ref="P71:P72"/>
    <mergeCell ref="Q71:Q72"/>
    <mergeCell ref="R71:R72"/>
    <mergeCell ref="W71:W72"/>
    <mergeCell ref="X71:X72"/>
    <mergeCell ref="Y71:Y72"/>
    <mergeCell ref="Z71:Z72"/>
    <mergeCell ref="A71:A77"/>
    <mergeCell ref="B71:B77"/>
    <mergeCell ref="C71:C77"/>
    <mergeCell ref="D71:D77"/>
    <mergeCell ref="E71:E72"/>
    <mergeCell ref="F71:F72"/>
    <mergeCell ref="G71:G72"/>
    <mergeCell ref="J71:J72"/>
    <mergeCell ref="M71:M72"/>
    <mergeCell ref="I64:I68"/>
    <mergeCell ref="J64:J68"/>
    <mergeCell ref="R64:R68"/>
    <mergeCell ref="W64:W68"/>
    <mergeCell ref="X64:X68"/>
    <mergeCell ref="Z58:Z63"/>
    <mergeCell ref="AF58:AF63"/>
    <mergeCell ref="AJ58:AJ59"/>
    <mergeCell ref="AJ60:AJ61"/>
    <mergeCell ref="AJ62:AJ63"/>
    <mergeCell ref="M64:M68"/>
    <mergeCell ref="O64:O68"/>
    <mergeCell ref="P64:P68"/>
    <mergeCell ref="Q64:Q68"/>
    <mergeCell ref="Y64:Y68"/>
    <mergeCell ref="Z64:Z68"/>
    <mergeCell ref="R58:R63"/>
    <mergeCell ref="AF55:AF56"/>
    <mergeCell ref="AJ55:AJ56"/>
    <mergeCell ref="A58:A69"/>
    <mergeCell ref="B58:B69"/>
    <mergeCell ref="C58:C69"/>
    <mergeCell ref="D58:D69"/>
    <mergeCell ref="E58:E63"/>
    <mergeCell ref="F58:F63"/>
    <mergeCell ref="G58:G63"/>
    <mergeCell ref="H58:H63"/>
    <mergeCell ref="I58:I63"/>
    <mergeCell ref="J58:J63"/>
    <mergeCell ref="M58:M63"/>
    <mergeCell ref="O58:O63"/>
    <mergeCell ref="P58:P63"/>
    <mergeCell ref="Q58:Q63"/>
    <mergeCell ref="W58:W63"/>
    <mergeCell ref="X58:X63"/>
    <mergeCell ref="Y58:Y63"/>
    <mergeCell ref="E64:E68"/>
    <mergeCell ref="F64:F68"/>
    <mergeCell ref="G64:G68"/>
    <mergeCell ref="H64:H68"/>
    <mergeCell ref="H36:H48"/>
    <mergeCell ref="I36:I48"/>
    <mergeCell ref="E50:E51"/>
    <mergeCell ref="F50:F51"/>
    <mergeCell ref="G50:G51"/>
    <mergeCell ref="H50:H51"/>
    <mergeCell ref="I50:I51"/>
    <mergeCell ref="J50:J51"/>
    <mergeCell ref="F55:F56"/>
    <mergeCell ref="G55:G56"/>
    <mergeCell ref="H55:H56"/>
    <mergeCell ref="I55:I56"/>
    <mergeCell ref="J55:J56"/>
    <mergeCell ref="O31:O32"/>
    <mergeCell ref="M20:M22"/>
    <mergeCell ref="O20:O22"/>
    <mergeCell ref="K20:K22"/>
    <mergeCell ref="L20:L22"/>
    <mergeCell ref="J23:J26"/>
    <mergeCell ref="I52:I53"/>
    <mergeCell ref="J52:J53"/>
    <mergeCell ref="K52:K53"/>
    <mergeCell ref="L52:L53"/>
    <mergeCell ref="M52:M53"/>
    <mergeCell ref="O52:O53"/>
    <mergeCell ref="D13:D14"/>
    <mergeCell ref="E13:E14"/>
    <mergeCell ref="AC13:AC14"/>
    <mergeCell ref="J15:J19"/>
    <mergeCell ref="K15:K19"/>
    <mergeCell ref="L15:L19"/>
    <mergeCell ref="M15:M19"/>
    <mergeCell ref="O15:O19"/>
    <mergeCell ref="P15:P19"/>
    <mergeCell ref="Q15:Q19"/>
    <mergeCell ref="R15:R19"/>
    <mergeCell ref="W15:W19"/>
    <mergeCell ref="X15:X19"/>
    <mergeCell ref="Y15:Y19"/>
    <mergeCell ref="Z15:Z19"/>
    <mergeCell ref="A11:D11"/>
    <mergeCell ref="E11:AB11"/>
    <mergeCell ref="AC11:AG11"/>
    <mergeCell ref="AH11:AJ11"/>
    <mergeCell ref="K12:R12"/>
    <mergeCell ref="S12:V12"/>
    <mergeCell ref="W12:AA12"/>
    <mergeCell ref="AD12:AE12"/>
    <mergeCell ref="AG12:AH12"/>
    <mergeCell ref="A1:AH8"/>
    <mergeCell ref="AI1:AJ2"/>
    <mergeCell ref="AI3:AJ4"/>
    <mergeCell ref="AI5:AJ6"/>
    <mergeCell ref="AI7:AJ8"/>
    <mergeCell ref="A9:AJ9"/>
    <mergeCell ref="A10:AJ10"/>
    <mergeCell ref="F13:F14"/>
    <mergeCell ref="H13:I13"/>
    <mergeCell ref="J13:J14"/>
    <mergeCell ref="K13:L13"/>
    <mergeCell ref="M13:R13"/>
    <mergeCell ref="S13:V13"/>
    <mergeCell ref="G13:G14"/>
    <mergeCell ref="AI13:AI14"/>
    <mergeCell ref="AJ13:AJ14"/>
    <mergeCell ref="W13:AA13"/>
    <mergeCell ref="AB13:AB14"/>
    <mergeCell ref="A13:A14"/>
    <mergeCell ref="B13:B14"/>
    <mergeCell ref="C13:C14"/>
    <mergeCell ref="AD13:AE13"/>
    <mergeCell ref="AF13:AF14"/>
    <mergeCell ref="AG13:AH13"/>
    <mergeCell ref="A15:A34"/>
    <mergeCell ref="B15:B34"/>
    <mergeCell ref="C15:C34"/>
    <mergeCell ref="D15:D34"/>
    <mergeCell ref="E15:E19"/>
    <mergeCell ref="F15:F19"/>
    <mergeCell ref="G15:G19"/>
    <mergeCell ref="H15:H19"/>
    <mergeCell ref="I15:I19"/>
    <mergeCell ref="E23:E26"/>
    <mergeCell ref="F23:F26"/>
    <mergeCell ref="G23:G26"/>
    <mergeCell ref="E20:E22"/>
    <mergeCell ref="F20:F22"/>
    <mergeCell ref="G20:G22"/>
    <mergeCell ref="H20:H22"/>
    <mergeCell ref="I20:I22"/>
    <mergeCell ref="E31:E32"/>
    <mergeCell ref="F31:F32"/>
    <mergeCell ref="J20:J22"/>
    <mergeCell ref="Y36:Y48"/>
    <mergeCell ref="Z36:Z48"/>
    <mergeCell ref="P36:P48"/>
    <mergeCell ref="P20:P22"/>
    <mergeCell ref="Q20:Q22"/>
    <mergeCell ref="R20:R22"/>
    <mergeCell ref="W20:W22"/>
    <mergeCell ref="X20:X22"/>
    <mergeCell ref="Y20:Y22"/>
    <mergeCell ref="Z20:Z22"/>
    <mergeCell ref="P23:P26"/>
    <mergeCell ref="Q23:Q26"/>
    <mergeCell ref="R23:R26"/>
    <mergeCell ref="S23:S26"/>
    <mergeCell ref="P31:P32"/>
    <mergeCell ref="Q31:Q32"/>
    <mergeCell ref="R31:R32"/>
    <mergeCell ref="W31:W32"/>
    <mergeCell ref="X31:X32"/>
    <mergeCell ref="Q36:Q48"/>
    <mergeCell ref="R36:R48"/>
    <mergeCell ref="W36:W48"/>
    <mergeCell ref="X36:X48"/>
    <mergeCell ref="A36:A56"/>
    <mergeCell ref="B36:B56"/>
    <mergeCell ref="C36:C56"/>
    <mergeCell ref="O55:O56"/>
    <mergeCell ref="P55:P56"/>
    <mergeCell ref="Q55:Q56"/>
    <mergeCell ref="E52:E53"/>
    <mergeCell ref="F52:F53"/>
    <mergeCell ref="G52:G53"/>
    <mergeCell ref="E55:E56"/>
    <mergeCell ref="P50:P51"/>
    <mergeCell ref="Q50:Q51"/>
    <mergeCell ref="H52:H53"/>
    <mergeCell ref="M36:M48"/>
    <mergeCell ref="O36:O48"/>
    <mergeCell ref="M50:M51"/>
    <mergeCell ref="O50:O51"/>
    <mergeCell ref="M55:M56"/>
    <mergeCell ref="J36:J48"/>
    <mergeCell ref="P52:P53"/>
    <mergeCell ref="D36:D56"/>
    <mergeCell ref="E36:E48"/>
    <mergeCell ref="F36:F48"/>
    <mergeCell ref="G36:G48"/>
    <mergeCell ref="R50:R51"/>
    <mergeCell ref="W50:W51"/>
    <mergeCell ref="Y55:Y56"/>
    <mergeCell ref="Z55:Z56"/>
    <mergeCell ref="R55:R56"/>
    <mergeCell ref="W55:W56"/>
    <mergeCell ref="Q52:Q53"/>
    <mergeCell ref="R52:R53"/>
    <mergeCell ref="X50:X51"/>
    <mergeCell ref="Y50:Y51"/>
    <mergeCell ref="Z50:Z51"/>
    <mergeCell ref="X55:X56"/>
    <mergeCell ref="W52:W53"/>
    <mergeCell ref="X52:X53"/>
    <mergeCell ref="Y52:Y53"/>
    <mergeCell ref="Z52:Z53"/>
  </mergeCells>
  <pageMargins left="0.7" right="0.7" top="0.75" bottom="0.75" header="0.3" footer="0.3"/>
  <pageSetup orientation="portrait"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H188"/>
  <sheetViews>
    <sheetView topLeftCell="I1" zoomScale="66" zoomScaleNormal="66" workbookViewId="0">
      <selection activeCell="AA16" sqref="AA16"/>
    </sheetView>
  </sheetViews>
  <sheetFormatPr baseColWidth="10" defaultColWidth="19" defaultRowHeight="18.75" x14ac:dyDescent="0.25"/>
  <cols>
    <col min="1" max="1" width="20.42578125" style="741" customWidth="1"/>
    <col min="2" max="2" width="19.7109375" style="741" customWidth="1"/>
    <col min="3" max="3" width="19" style="741" customWidth="1"/>
    <col min="4" max="4" width="20.5703125" style="741" customWidth="1"/>
    <col min="5" max="5" width="14" style="741" customWidth="1"/>
    <col min="6" max="7" width="33.7109375" style="741" customWidth="1"/>
    <col min="8" max="8" width="17.7109375" style="741" customWidth="1"/>
    <col min="9" max="9" width="15.42578125" style="741" customWidth="1"/>
    <col min="10" max="10" width="18.140625" style="741" customWidth="1"/>
    <col min="11" max="11" width="22" style="741" customWidth="1"/>
    <col min="12" max="12" width="23.28515625" style="741" customWidth="1"/>
    <col min="13" max="13" width="13.28515625" style="820" customWidth="1"/>
    <col min="14" max="14" width="13.28515625" style="886" customWidth="1"/>
    <col min="15" max="16" width="13.28515625" style="821" customWidth="1"/>
    <col min="17" max="17" width="10.85546875" style="741" hidden="1" customWidth="1"/>
    <col min="18" max="18" width="9.42578125" style="822" hidden="1" customWidth="1"/>
    <col min="19" max="19" width="11.140625" style="741" hidden="1" customWidth="1"/>
    <col min="20" max="20" width="8.85546875" style="741" hidden="1" customWidth="1"/>
    <col min="21" max="21" width="13.5703125" style="823" hidden="1" customWidth="1"/>
    <col min="22" max="22" width="13.5703125" style="824" hidden="1" customWidth="1"/>
    <col min="23" max="23" width="13.5703125" style="741" hidden="1" customWidth="1"/>
    <col min="24" max="24" width="13.85546875" style="822" hidden="1" customWidth="1"/>
    <col min="25" max="25" width="53.28515625" style="741" hidden="1" customWidth="1"/>
    <col min="26" max="26" width="19.28515625" style="741" customWidth="1"/>
    <col min="27" max="27" width="49.42578125" style="741" customWidth="1"/>
    <col min="28" max="28" width="17" style="741" customWidth="1"/>
    <col min="29" max="29" width="15.28515625" style="741" customWidth="1"/>
    <col min="30" max="30" width="30" style="741" customWidth="1"/>
    <col min="31" max="31" width="14.140625" style="741" bestFit="1" customWidth="1"/>
    <col min="32" max="32" width="13.85546875" style="741" customWidth="1"/>
    <col min="33" max="33" width="35.42578125" style="741" customWidth="1"/>
    <col min="34" max="34" width="25.85546875" style="741" customWidth="1"/>
    <col min="35" max="252" width="11.42578125" style="741" customWidth="1"/>
    <col min="253" max="253" width="20.42578125" style="741" customWidth="1"/>
    <col min="254" max="254" width="19.7109375" style="741" customWidth="1"/>
    <col min="255" max="16384" width="19" style="741"/>
  </cols>
  <sheetData>
    <row r="1" spans="1:34" ht="15" x14ac:dyDescent="0.25">
      <c r="A1" s="1418" t="s">
        <v>322</v>
      </c>
      <c r="B1" s="1419"/>
      <c r="C1" s="1419"/>
      <c r="D1" s="1419"/>
      <c r="E1" s="1419"/>
      <c r="F1" s="1419"/>
      <c r="G1" s="1419"/>
      <c r="H1" s="1419"/>
      <c r="I1" s="1419"/>
      <c r="J1" s="1419"/>
      <c r="K1" s="1419"/>
      <c r="L1" s="1419"/>
      <c r="M1" s="1419"/>
      <c r="N1" s="1419"/>
      <c r="O1" s="1419"/>
      <c r="P1" s="1419"/>
      <c r="Q1" s="1419"/>
      <c r="R1" s="1419"/>
      <c r="S1" s="1419"/>
      <c r="T1" s="1419"/>
      <c r="U1" s="1419"/>
      <c r="V1" s="1419"/>
      <c r="W1" s="1419"/>
      <c r="X1" s="1419"/>
      <c r="Y1" s="1419"/>
      <c r="Z1" s="1419"/>
      <c r="AA1" s="1419"/>
      <c r="AB1" s="1419"/>
      <c r="AC1" s="1419"/>
      <c r="AD1" s="1419"/>
      <c r="AE1" s="1419"/>
      <c r="AF1" s="1420"/>
      <c r="AG1" s="2218" t="s">
        <v>1485</v>
      </c>
      <c r="AH1" s="2219"/>
    </row>
    <row r="2" spans="1:34" ht="15" x14ac:dyDescent="0.25">
      <c r="A2" s="1421"/>
      <c r="B2" s="1422"/>
      <c r="C2" s="1422"/>
      <c r="D2" s="1422"/>
      <c r="E2" s="1422"/>
      <c r="F2" s="1422"/>
      <c r="G2" s="1422"/>
      <c r="H2" s="1422"/>
      <c r="I2" s="1422"/>
      <c r="J2" s="1422"/>
      <c r="K2" s="1422"/>
      <c r="L2" s="1422"/>
      <c r="M2" s="1422"/>
      <c r="N2" s="1422"/>
      <c r="O2" s="1422"/>
      <c r="P2" s="1422"/>
      <c r="Q2" s="1422"/>
      <c r="R2" s="1422"/>
      <c r="S2" s="1422"/>
      <c r="T2" s="1422"/>
      <c r="U2" s="1422"/>
      <c r="V2" s="1422"/>
      <c r="W2" s="1422"/>
      <c r="X2" s="1422"/>
      <c r="Y2" s="1422"/>
      <c r="Z2" s="1422"/>
      <c r="AA2" s="1422"/>
      <c r="AB2" s="1422"/>
      <c r="AC2" s="1422"/>
      <c r="AD2" s="1422"/>
      <c r="AE2" s="1422"/>
      <c r="AF2" s="1423"/>
      <c r="AG2" s="2220"/>
      <c r="AH2" s="2221"/>
    </row>
    <row r="3" spans="1:34" ht="15" x14ac:dyDescent="0.25">
      <c r="A3" s="1421"/>
      <c r="B3" s="1422"/>
      <c r="C3" s="1422"/>
      <c r="D3" s="1422"/>
      <c r="E3" s="1422"/>
      <c r="F3" s="1422"/>
      <c r="G3" s="1422"/>
      <c r="H3" s="1422"/>
      <c r="I3" s="1422"/>
      <c r="J3" s="1422"/>
      <c r="K3" s="1422"/>
      <c r="L3" s="1422"/>
      <c r="M3" s="1422"/>
      <c r="N3" s="1422"/>
      <c r="O3" s="1422"/>
      <c r="P3" s="1422"/>
      <c r="Q3" s="1422"/>
      <c r="R3" s="1422"/>
      <c r="S3" s="1422"/>
      <c r="T3" s="1422"/>
      <c r="U3" s="1422"/>
      <c r="V3" s="1422"/>
      <c r="W3" s="1422"/>
      <c r="X3" s="1422"/>
      <c r="Y3" s="1422"/>
      <c r="Z3" s="1422"/>
      <c r="AA3" s="1422"/>
      <c r="AB3" s="1422"/>
      <c r="AC3" s="1422"/>
      <c r="AD3" s="1422"/>
      <c r="AE3" s="1422"/>
      <c r="AF3" s="1423"/>
      <c r="AG3" s="2218" t="s">
        <v>324</v>
      </c>
      <c r="AH3" s="2219"/>
    </row>
    <row r="4" spans="1:34" ht="15" x14ac:dyDescent="0.25">
      <c r="A4" s="1421"/>
      <c r="B4" s="1422"/>
      <c r="C4" s="1422"/>
      <c r="D4" s="1422"/>
      <c r="E4" s="1422"/>
      <c r="F4" s="1422"/>
      <c r="G4" s="1422"/>
      <c r="H4" s="1422"/>
      <c r="I4" s="1422"/>
      <c r="J4" s="1422"/>
      <c r="K4" s="1422"/>
      <c r="L4" s="1422"/>
      <c r="M4" s="1422"/>
      <c r="N4" s="1422"/>
      <c r="O4" s="1422"/>
      <c r="P4" s="1422"/>
      <c r="Q4" s="1422"/>
      <c r="R4" s="1422"/>
      <c r="S4" s="1422"/>
      <c r="T4" s="1422"/>
      <c r="U4" s="1422"/>
      <c r="V4" s="1422"/>
      <c r="W4" s="1422"/>
      <c r="X4" s="1422"/>
      <c r="Y4" s="1422"/>
      <c r="Z4" s="1422"/>
      <c r="AA4" s="1422"/>
      <c r="AB4" s="1422"/>
      <c r="AC4" s="1422"/>
      <c r="AD4" s="1422"/>
      <c r="AE4" s="1422"/>
      <c r="AF4" s="1423"/>
      <c r="AG4" s="2220"/>
      <c r="AH4" s="2221"/>
    </row>
    <row r="5" spans="1:34" ht="15" x14ac:dyDescent="0.25">
      <c r="A5" s="1421"/>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23"/>
      <c r="AG5" s="2218" t="s">
        <v>325</v>
      </c>
      <c r="AH5" s="2219"/>
    </row>
    <row r="6" spans="1:34" ht="15" x14ac:dyDescent="0.25">
      <c r="A6" s="1421"/>
      <c r="B6" s="1422"/>
      <c r="C6" s="1422"/>
      <c r="D6" s="1422"/>
      <c r="E6" s="1422"/>
      <c r="F6" s="1422"/>
      <c r="G6" s="1422"/>
      <c r="H6" s="1422"/>
      <c r="I6" s="1422"/>
      <c r="J6" s="1422"/>
      <c r="K6" s="1422"/>
      <c r="L6" s="1422"/>
      <c r="M6" s="1422"/>
      <c r="N6" s="1422"/>
      <c r="O6" s="1422"/>
      <c r="P6" s="1422"/>
      <c r="Q6" s="1422"/>
      <c r="R6" s="1422"/>
      <c r="S6" s="1422"/>
      <c r="T6" s="1422"/>
      <c r="U6" s="1422"/>
      <c r="V6" s="1422"/>
      <c r="W6" s="1422"/>
      <c r="X6" s="1422"/>
      <c r="Y6" s="1422"/>
      <c r="Z6" s="1422"/>
      <c r="AA6" s="1422"/>
      <c r="AB6" s="1422"/>
      <c r="AC6" s="1422"/>
      <c r="AD6" s="1422"/>
      <c r="AE6" s="1422"/>
      <c r="AF6" s="1423"/>
      <c r="AG6" s="2220"/>
      <c r="AH6" s="2221"/>
    </row>
    <row r="7" spans="1:34" ht="15" x14ac:dyDescent="0.25">
      <c r="A7" s="1421"/>
      <c r="B7" s="1422"/>
      <c r="C7" s="1422"/>
      <c r="D7" s="1422"/>
      <c r="E7" s="1422"/>
      <c r="F7" s="1422"/>
      <c r="G7" s="1422"/>
      <c r="H7" s="1422"/>
      <c r="I7" s="1422"/>
      <c r="J7" s="1422"/>
      <c r="K7" s="1422"/>
      <c r="L7" s="1422"/>
      <c r="M7" s="1422"/>
      <c r="N7" s="1422"/>
      <c r="O7" s="1422"/>
      <c r="P7" s="1422"/>
      <c r="Q7" s="1422"/>
      <c r="R7" s="1422"/>
      <c r="S7" s="1422"/>
      <c r="T7" s="1422"/>
      <c r="U7" s="1422"/>
      <c r="V7" s="1422"/>
      <c r="W7" s="1422"/>
      <c r="X7" s="1422"/>
      <c r="Y7" s="1422"/>
      <c r="Z7" s="1422"/>
      <c r="AA7" s="1422"/>
      <c r="AB7" s="1422"/>
      <c r="AC7" s="1422"/>
      <c r="AD7" s="1422"/>
      <c r="AE7" s="1422"/>
      <c r="AF7" s="1423"/>
      <c r="AG7" s="2218" t="s">
        <v>326</v>
      </c>
      <c r="AH7" s="2219"/>
    </row>
    <row r="8" spans="1:34" ht="15" x14ac:dyDescent="0.25">
      <c r="A8" s="1424"/>
      <c r="B8" s="1425"/>
      <c r="C8" s="1425"/>
      <c r="D8" s="1425"/>
      <c r="E8" s="1425"/>
      <c r="F8" s="1425"/>
      <c r="G8" s="1425"/>
      <c r="H8" s="1425"/>
      <c r="I8" s="1425"/>
      <c r="J8" s="1425"/>
      <c r="K8" s="1425"/>
      <c r="L8" s="1425"/>
      <c r="M8" s="1425"/>
      <c r="N8" s="1425"/>
      <c r="O8" s="1425"/>
      <c r="P8" s="1425"/>
      <c r="Q8" s="1425"/>
      <c r="R8" s="1425"/>
      <c r="S8" s="1425"/>
      <c r="T8" s="1425"/>
      <c r="U8" s="1425"/>
      <c r="V8" s="1425"/>
      <c r="W8" s="1425"/>
      <c r="X8" s="1425"/>
      <c r="Y8" s="1425"/>
      <c r="Z8" s="1425"/>
      <c r="AA8" s="1425"/>
      <c r="AB8" s="1425"/>
      <c r="AC8" s="1425"/>
      <c r="AD8" s="1425"/>
      <c r="AE8" s="1425"/>
      <c r="AF8" s="1426"/>
      <c r="AG8" s="2220"/>
      <c r="AH8" s="2221"/>
    </row>
    <row r="9" spans="1:34" ht="15" x14ac:dyDescent="0.25">
      <c r="A9" s="2179" t="s">
        <v>2103</v>
      </c>
      <c r="B9" s="2180"/>
      <c r="C9" s="2180"/>
      <c r="D9" s="2180"/>
      <c r="E9" s="2180"/>
      <c r="F9" s="2180"/>
      <c r="G9" s="2180"/>
      <c r="H9" s="2180"/>
      <c r="I9" s="2180"/>
      <c r="J9" s="2180"/>
      <c r="K9" s="2180"/>
      <c r="L9" s="2180"/>
      <c r="M9" s="2180"/>
      <c r="N9" s="2180"/>
      <c r="O9" s="2180"/>
      <c r="P9" s="2180"/>
      <c r="Q9" s="2180"/>
      <c r="R9" s="2180"/>
      <c r="S9" s="2180"/>
      <c r="T9" s="2180"/>
      <c r="U9" s="2180"/>
      <c r="V9" s="2180"/>
      <c r="W9" s="2180"/>
      <c r="X9" s="2180"/>
      <c r="Y9" s="2180"/>
      <c r="Z9" s="2180"/>
      <c r="AA9" s="2180"/>
      <c r="AB9" s="2180"/>
      <c r="AC9" s="2180"/>
      <c r="AD9" s="2180"/>
      <c r="AE9" s="2180"/>
      <c r="AF9" s="2180"/>
      <c r="AG9" s="2180"/>
      <c r="AH9" s="2180"/>
    </row>
    <row r="10" spans="1:34" ht="15" x14ac:dyDescent="0.25">
      <c r="A10" s="676"/>
      <c r="B10" s="677"/>
      <c r="C10" s="677"/>
      <c r="D10" s="677"/>
      <c r="E10" s="677"/>
      <c r="F10" s="677"/>
      <c r="G10" s="677"/>
      <c r="H10" s="677"/>
      <c r="I10" s="677"/>
      <c r="J10" s="677"/>
      <c r="K10" s="677"/>
      <c r="L10" s="677"/>
      <c r="M10" s="677"/>
      <c r="N10" s="677"/>
      <c r="O10" s="677"/>
      <c r="P10" s="677"/>
      <c r="Q10" s="677"/>
      <c r="R10" s="677"/>
      <c r="S10" s="677"/>
      <c r="T10" s="677"/>
      <c r="U10" s="677"/>
      <c r="V10" s="677"/>
      <c r="W10" s="677"/>
      <c r="X10" s="677"/>
      <c r="Y10" s="677"/>
      <c r="Z10" s="677"/>
      <c r="AA10" s="677"/>
      <c r="AB10" s="677"/>
      <c r="AC10" s="677"/>
      <c r="AD10" s="677"/>
      <c r="AE10" s="677"/>
      <c r="AF10" s="677"/>
      <c r="AG10" s="742"/>
      <c r="AH10" s="742"/>
    </row>
    <row r="11" spans="1:34" s="2" customFormat="1" ht="15" x14ac:dyDescent="0.25">
      <c r="A11" s="1633" t="s">
        <v>3</v>
      </c>
      <c r="B11" s="1633"/>
      <c r="C11" s="1633"/>
      <c r="D11" s="1633"/>
      <c r="E11" s="1633"/>
      <c r="F11" s="1633"/>
      <c r="G11" s="1633"/>
      <c r="H11" s="1633"/>
      <c r="I11" s="1633"/>
      <c r="J11" s="1633"/>
      <c r="K11" s="1633"/>
      <c r="L11" s="1633"/>
      <c r="M11" s="1633"/>
      <c r="N11" s="1633"/>
      <c r="O11" s="1633"/>
      <c r="P11" s="1633"/>
      <c r="Q11" s="1633"/>
      <c r="R11" s="1633"/>
      <c r="S11" s="1633"/>
      <c r="T11" s="1633"/>
      <c r="U11" s="1633"/>
      <c r="V11" s="1633"/>
      <c r="W11" s="1633"/>
      <c r="X11" s="1633"/>
      <c r="Y11" s="1633"/>
      <c r="Z11" s="1633"/>
      <c r="AA11" s="1633"/>
      <c r="AB11" s="1633"/>
      <c r="AC11" s="1633"/>
      <c r="AD11" s="1633"/>
      <c r="AE11" s="1633"/>
      <c r="AF11" s="1633"/>
      <c r="AG11" s="1633"/>
      <c r="AH11" s="1633"/>
    </row>
    <row r="12" spans="1:34" s="3" customFormat="1" ht="15" x14ac:dyDescent="0.25">
      <c r="A12" s="1432" t="s">
        <v>4</v>
      </c>
      <c r="B12" s="1432"/>
      <c r="C12" s="1432"/>
      <c r="D12" s="1432"/>
      <c r="E12" s="1432" t="s">
        <v>5</v>
      </c>
      <c r="F12" s="1432"/>
      <c r="G12" s="1432"/>
      <c r="H12" s="1432"/>
      <c r="I12" s="1432"/>
      <c r="J12" s="1432"/>
      <c r="K12" s="1432"/>
      <c r="L12" s="1432"/>
      <c r="M12" s="1432"/>
      <c r="N12" s="1432"/>
      <c r="O12" s="1432"/>
      <c r="P12" s="1432"/>
      <c r="Q12" s="743"/>
      <c r="R12" s="743"/>
      <c r="S12" s="743"/>
      <c r="T12" s="743"/>
      <c r="U12" s="743"/>
      <c r="V12" s="347"/>
      <c r="W12" s="743"/>
      <c r="X12" s="743"/>
      <c r="Y12" s="743"/>
      <c r="Z12" s="1432" t="s">
        <v>6</v>
      </c>
      <c r="AA12" s="1432"/>
      <c r="AB12" s="1432"/>
      <c r="AC12" s="1432"/>
      <c r="AD12" s="1432"/>
      <c r="AE12" s="1432" t="s">
        <v>7</v>
      </c>
      <c r="AF12" s="1432"/>
      <c r="AG12" s="1432"/>
      <c r="AH12" s="347" t="s">
        <v>2104</v>
      </c>
    </row>
    <row r="13" spans="1:34" s="2" customFormat="1" ht="14.25" x14ac:dyDescent="0.25">
      <c r="A13" s="424" t="s">
        <v>9</v>
      </c>
      <c r="B13" s="424" t="s">
        <v>10</v>
      </c>
      <c r="C13" s="424" t="s">
        <v>11</v>
      </c>
      <c r="D13" s="424" t="s">
        <v>12</v>
      </c>
      <c r="E13" s="424" t="s">
        <v>13</v>
      </c>
      <c r="F13" s="424" t="s">
        <v>14</v>
      </c>
      <c r="G13" s="424" t="s">
        <v>15</v>
      </c>
      <c r="H13" s="4" t="s">
        <v>16</v>
      </c>
      <c r="J13" s="424" t="s">
        <v>17</v>
      </c>
      <c r="K13" s="2195" t="s">
        <v>18</v>
      </c>
      <c r="L13" s="2195"/>
      <c r="M13" s="2195"/>
      <c r="N13" s="2195"/>
      <c r="O13" s="2195"/>
      <c r="P13" s="2195"/>
      <c r="Q13" s="2195"/>
      <c r="R13" s="2195"/>
      <c r="S13" s="2196" t="s">
        <v>19</v>
      </c>
      <c r="T13" s="2196"/>
      <c r="U13" s="2196"/>
      <c r="V13" s="2196"/>
      <c r="W13" s="2196" t="s">
        <v>20</v>
      </c>
      <c r="X13" s="2196"/>
      <c r="Y13" s="2196"/>
      <c r="Z13" s="2196"/>
      <c r="AA13" s="2196"/>
      <c r="AB13" s="424" t="s">
        <v>21</v>
      </c>
      <c r="AC13" s="424" t="s">
        <v>22</v>
      </c>
      <c r="AD13" s="744" t="s">
        <v>23</v>
      </c>
      <c r="AE13" s="745"/>
      <c r="AF13" s="424" t="s">
        <v>24</v>
      </c>
      <c r="AG13" s="2195" t="s">
        <v>25</v>
      </c>
      <c r="AH13" s="2195"/>
    </row>
    <row r="14" spans="1:34" ht="15.75" x14ac:dyDescent="0.25">
      <c r="A14" s="2223" t="s">
        <v>29</v>
      </c>
      <c r="B14" s="2223" t="s">
        <v>30</v>
      </c>
      <c r="C14" s="2223" t="s">
        <v>31</v>
      </c>
      <c r="D14" s="2223" t="s">
        <v>32</v>
      </c>
      <c r="E14" s="2225" t="s">
        <v>2105</v>
      </c>
      <c r="F14" s="2225" t="s">
        <v>2106</v>
      </c>
      <c r="G14" s="2186" t="str">
        <f>[5]D_IVC!$G$13</f>
        <v>Políticas de Desarrollo Administrativo</v>
      </c>
      <c r="H14" s="2237" t="s">
        <v>35</v>
      </c>
      <c r="I14" s="2238"/>
      <c r="J14" s="2225" t="s">
        <v>36</v>
      </c>
      <c r="K14" s="2239" t="s">
        <v>37</v>
      </c>
      <c r="L14" s="2240"/>
      <c r="M14" s="2241" t="s">
        <v>330</v>
      </c>
      <c r="N14" s="2242"/>
      <c r="O14" s="2242"/>
      <c r="P14" s="2243"/>
      <c r="Q14" s="2244" t="s">
        <v>331</v>
      </c>
      <c r="R14" s="2244"/>
      <c r="S14" s="2244"/>
      <c r="T14" s="2244"/>
      <c r="U14" s="1922" t="s">
        <v>40</v>
      </c>
      <c r="V14" s="1923"/>
      <c r="W14" s="1923"/>
      <c r="X14" s="1923"/>
      <c r="Y14" s="1924"/>
      <c r="Z14" s="1354" t="s">
        <v>41</v>
      </c>
      <c r="AA14" s="2227" t="s">
        <v>42</v>
      </c>
      <c r="AB14" s="1354" t="s">
        <v>43</v>
      </c>
      <c r="AC14" s="1354"/>
      <c r="AD14" s="1354" t="s">
        <v>44</v>
      </c>
      <c r="AE14" s="2235" t="s">
        <v>45</v>
      </c>
      <c r="AF14" s="2236"/>
      <c r="AG14" s="2227" t="s">
        <v>46</v>
      </c>
      <c r="AH14" s="1354" t="s">
        <v>2107</v>
      </c>
    </row>
    <row r="15" spans="1:34" ht="94.5" x14ac:dyDescent="0.25">
      <c r="A15" s="2224"/>
      <c r="B15" s="2224"/>
      <c r="C15" s="2224"/>
      <c r="D15" s="2224"/>
      <c r="E15" s="2226"/>
      <c r="F15" s="2226"/>
      <c r="G15" s="2187"/>
      <c r="H15" s="39" t="s">
        <v>48</v>
      </c>
      <c r="I15" s="681" t="s">
        <v>49</v>
      </c>
      <c r="J15" s="2226"/>
      <c r="K15" s="682" t="s">
        <v>50</v>
      </c>
      <c r="L15" s="682" t="s">
        <v>51</v>
      </c>
      <c r="M15" s="683" t="s">
        <v>54</v>
      </c>
      <c r="N15" s="880" t="s">
        <v>55</v>
      </c>
      <c r="O15" s="683" t="s">
        <v>56</v>
      </c>
      <c r="P15" s="683" t="s">
        <v>57</v>
      </c>
      <c r="Q15" s="746" t="s">
        <v>54</v>
      </c>
      <c r="R15" s="746" t="s">
        <v>55</v>
      </c>
      <c r="S15" s="746" t="s">
        <v>56</v>
      </c>
      <c r="T15" s="746" t="s">
        <v>57</v>
      </c>
      <c r="U15" s="690" t="s">
        <v>54</v>
      </c>
      <c r="V15" s="690" t="s">
        <v>55</v>
      </c>
      <c r="W15" s="690" t="s">
        <v>56</v>
      </c>
      <c r="X15" s="690" t="s">
        <v>57</v>
      </c>
      <c r="Y15" s="690" t="s">
        <v>58</v>
      </c>
      <c r="Z15" s="1354"/>
      <c r="AA15" s="2228"/>
      <c r="AB15" s="670" t="s">
        <v>59</v>
      </c>
      <c r="AC15" s="670" t="s">
        <v>60</v>
      </c>
      <c r="AD15" s="1354"/>
      <c r="AE15" s="747" t="s">
        <v>61</v>
      </c>
      <c r="AF15" s="747" t="s">
        <v>62</v>
      </c>
      <c r="AG15" s="2228"/>
      <c r="AH15" s="1354"/>
    </row>
    <row r="16" spans="1:34" s="754" customFormat="1" ht="45" x14ac:dyDescent="0.25">
      <c r="A16" s="1395" t="s">
        <v>2108</v>
      </c>
      <c r="B16" s="1395" t="s">
        <v>2109</v>
      </c>
      <c r="C16" s="2229">
        <v>2010011000083</v>
      </c>
      <c r="D16" s="2232">
        <v>2000000000</v>
      </c>
      <c r="E16" s="1388" t="s">
        <v>65</v>
      </c>
      <c r="F16" s="1395" t="s">
        <v>2110</v>
      </c>
      <c r="G16" s="1395" t="s">
        <v>370</v>
      </c>
      <c r="H16" s="1388"/>
      <c r="I16" s="1388" t="s">
        <v>67</v>
      </c>
      <c r="J16" s="1395" t="s">
        <v>2111</v>
      </c>
      <c r="K16" s="2248">
        <v>41276</v>
      </c>
      <c r="L16" s="2248">
        <v>41639</v>
      </c>
      <c r="M16" s="2250">
        <v>0.2</v>
      </c>
      <c r="N16" s="2260">
        <v>0.3</v>
      </c>
      <c r="O16" s="2252">
        <v>0.3</v>
      </c>
      <c r="P16" s="2252">
        <v>0.2</v>
      </c>
      <c r="Q16" s="748">
        <f>100/2</f>
        <v>50</v>
      </c>
      <c r="R16" s="749">
        <v>0</v>
      </c>
      <c r="S16" s="749">
        <v>0</v>
      </c>
      <c r="T16" s="750">
        <f>100/2</f>
        <v>50</v>
      </c>
      <c r="U16" s="2254">
        <v>0.2</v>
      </c>
      <c r="V16" s="2257">
        <v>0</v>
      </c>
      <c r="W16" s="1388"/>
      <c r="X16" s="1388"/>
      <c r="Y16" s="2245" t="s">
        <v>2112</v>
      </c>
      <c r="Z16" s="421" t="s">
        <v>69</v>
      </c>
      <c r="AA16" s="751" t="s">
        <v>2113</v>
      </c>
      <c r="AB16" s="41">
        <v>41276</v>
      </c>
      <c r="AC16" s="355">
        <v>41578</v>
      </c>
      <c r="AD16" s="752" t="s">
        <v>2114</v>
      </c>
      <c r="AE16" s="421"/>
      <c r="AF16" s="421" t="s">
        <v>67</v>
      </c>
      <c r="AG16" s="751" t="s">
        <v>2115</v>
      </c>
      <c r="AH16" s="753">
        <v>0</v>
      </c>
    </row>
    <row r="17" spans="1:34" s="754" customFormat="1" ht="45" x14ac:dyDescent="0.25">
      <c r="A17" s="1396"/>
      <c r="B17" s="1396"/>
      <c r="C17" s="2230"/>
      <c r="D17" s="2233"/>
      <c r="E17" s="1389"/>
      <c r="F17" s="1396"/>
      <c r="G17" s="1396"/>
      <c r="H17" s="1389"/>
      <c r="I17" s="1389"/>
      <c r="J17" s="1396"/>
      <c r="K17" s="2249"/>
      <c r="L17" s="2249"/>
      <c r="M17" s="2251"/>
      <c r="N17" s="2261"/>
      <c r="O17" s="2253"/>
      <c r="P17" s="2253"/>
      <c r="Q17" s="748">
        <f>100/2</f>
        <v>50</v>
      </c>
      <c r="R17" s="749">
        <f>100/2</f>
        <v>50</v>
      </c>
      <c r="S17" s="749">
        <v>0</v>
      </c>
      <c r="T17" s="750">
        <v>0</v>
      </c>
      <c r="U17" s="2255"/>
      <c r="V17" s="2258"/>
      <c r="W17" s="1389"/>
      <c r="X17" s="1389"/>
      <c r="Y17" s="2246"/>
      <c r="Z17" s="421" t="s">
        <v>73</v>
      </c>
      <c r="AA17" s="751" t="s">
        <v>2116</v>
      </c>
      <c r="AB17" s="41">
        <v>41276</v>
      </c>
      <c r="AC17" s="41">
        <v>41453</v>
      </c>
      <c r="AD17" s="752" t="s">
        <v>2117</v>
      </c>
      <c r="AE17" s="421"/>
      <c r="AF17" s="421" t="s">
        <v>67</v>
      </c>
      <c r="AG17" s="751" t="s">
        <v>2115</v>
      </c>
      <c r="AH17" s="753">
        <v>25000000</v>
      </c>
    </row>
    <row r="18" spans="1:34" s="754" customFormat="1" ht="30" x14ac:dyDescent="0.25">
      <c r="A18" s="1396"/>
      <c r="B18" s="1396"/>
      <c r="C18" s="2230"/>
      <c r="D18" s="2233"/>
      <c r="E18" s="1389"/>
      <c r="F18" s="1396"/>
      <c r="G18" s="1396"/>
      <c r="H18" s="1389"/>
      <c r="I18" s="1389"/>
      <c r="J18" s="1396"/>
      <c r="K18" s="2249"/>
      <c r="L18" s="2249"/>
      <c r="M18" s="2251"/>
      <c r="N18" s="2261"/>
      <c r="O18" s="2253"/>
      <c r="P18" s="2253"/>
      <c r="Q18" s="748">
        <v>0</v>
      </c>
      <c r="R18" s="749">
        <f>100/2</f>
        <v>50</v>
      </c>
      <c r="S18" s="749">
        <f>100/2</f>
        <v>50</v>
      </c>
      <c r="T18" s="750">
        <v>0</v>
      </c>
      <c r="U18" s="2255"/>
      <c r="V18" s="2258"/>
      <c r="W18" s="1389"/>
      <c r="X18" s="1389"/>
      <c r="Y18" s="2246"/>
      <c r="Z18" s="421" t="s">
        <v>77</v>
      </c>
      <c r="AA18" s="751" t="s">
        <v>2118</v>
      </c>
      <c r="AB18" s="41">
        <v>41365</v>
      </c>
      <c r="AC18" s="41">
        <v>41547</v>
      </c>
      <c r="AD18" s="752" t="s">
        <v>2119</v>
      </c>
      <c r="AE18" s="421" t="s">
        <v>67</v>
      </c>
      <c r="AF18" s="421"/>
      <c r="AG18" s="751" t="s">
        <v>2120</v>
      </c>
      <c r="AH18" s="753">
        <v>160000000</v>
      </c>
    </row>
    <row r="19" spans="1:34" s="754" customFormat="1" ht="30" x14ac:dyDescent="0.25">
      <c r="A19" s="1396"/>
      <c r="B19" s="1396"/>
      <c r="C19" s="2230"/>
      <c r="D19" s="2233"/>
      <c r="E19" s="1389"/>
      <c r="F19" s="1396"/>
      <c r="G19" s="1396"/>
      <c r="H19" s="1389"/>
      <c r="I19" s="1389"/>
      <c r="J19" s="1396"/>
      <c r="K19" s="1389"/>
      <c r="L19" s="1389"/>
      <c r="M19" s="2251"/>
      <c r="N19" s="2261"/>
      <c r="O19" s="2253"/>
      <c r="P19" s="2253"/>
      <c r="Q19" s="748">
        <v>0</v>
      </c>
      <c r="R19" s="749">
        <f>100/2</f>
        <v>50</v>
      </c>
      <c r="S19" s="749">
        <f>100/2</f>
        <v>50</v>
      </c>
      <c r="T19" s="750">
        <v>0</v>
      </c>
      <c r="U19" s="2255"/>
      <c r="V19" s="2258"/>
      <c r="W19" s="1389"/>
      <c r="X19" s="1389"/>
      <c r="Y19" s="2246"/>
      <c r="Z19" s="421" t="s">
        <v>80</v>
      </c>
      <c r="AA19" s="751" t="s">
        <v>2121</v>
      </c>
      <c r="AB19" s="41">
        <v>41365</v>
      </c>
      <c r="AC19" s="41">
        <v>41547</v>
      </c>
      <c r="AD19" s="752" t="s">
        <v>2119</v>
      </c>
      <c r="AE19" s="421" t="s">
        <v>67</v>
      </c>
      <c r="AF19" s="421"/>
      <c r="AG19" s="751" t="s">
        <v>2122</v>
      </c>
      <c r="AH19" s="753">
        <v>300000000</v>
      </c>
    </row>
    <row r="20" spans="1:34" s="754" customFormat="1" ht="45.75" thickBot="1" x14ac:dyDescent="0.3">
      <c r="A20" s="1396"/>
      <c r="B20" s="1396"/>
      <c r="C20" s="2230"/>
      <c r="D20" s="2233"/>
      <c r="E20" s="1389"/>
      <c r="F20" s="1396"/>
      <c r="G20" s="1396"/>
      <c r="H20" s="1389"/>
      <c r="I20" s="1389"/>
      <c r="J20" s="1396"/>
      <c r="K20" s="1389"/>
      <c r="L20" s="1389"/>
      <c r="M20" s="2251"/>
      <c r="N20" s="2261"/>
      <c r="O20" s="2253"/>
      <c r="P20" s="2253"/>
      <c r="Q20" s="755">
        <v>0</v>
      </c>
      <c r="R20" s="756">
        <v>0</v>
      </c>
      <c r="S20" s="756">
        <f>100/2</f>
        <v>50</v>
      </c>
      <c r="T20" s="757">
        <f>100/2</f>
        <v>50</v>
      </c>
      <c r="U20" s="2256"/>
      <c r="V20" s="2259"/>
      <c r="W20" s="1390"/>
      <c r="X20" s="1390"/>
      <c r="Y20" s="2247"/>
      <c r="Z20" s="421" t="s">
        <v>335</v>
      </c>
      <c r="AA20" s="751" t="s">
        <v>2123</v>
      </c>
      <c r="AB20" s="41">
        <v>41457</v>
      </c>
      <c r="AC20" s="41">
        <v>41628</v>
      </c>
      <c r="AD20" s="752" t="s">
        <v>2124</v>
      </c>
      <c r="AE20" s="421" t="s">
        <v>67</v>
      </c>
      <c r="AF20" s="421"/>
      <c r="AG20" s="751" t="s">
        <v>2125</v>
      </c>
      <c r="AH20" s="758">
        <v>66000000</v>
      </c>
    </row>
    <row r="21" spans="1:34" s="754" customFormat="1" ht="45" x14ac:dyDescent="0.25">
      <c r="A21" s="1396"/>
      <c r="B21" s="1396"/>
      <c r="C21" s="2230"/>
      <c r="D21" s="2233"/>
      <c r="E21" s="1388" t="s">
        <v>84</v>
      </c>
      <c r="F21" s="1395" t="s">
        <v>2126</v>
      </c>
      <c r="G21" s="1395" t="s">
        <v>370</v>
      </c>
      <c r="H21" s="1388"/>
      <c r="I21" s="1388" t="s">
        <v>67</v>
      </c>
      <c r="J21" s="1395" t="s">
        <v>2127</v>
      </c>
      <c r="K21" s="2248">
        <v>41320</v>
      </c>
      <c r="L21" s="2248">
        <v>41639</v>
      </c>
      <c r="M21" s="2250">
        <v>0.11</v>
      </c>
      <c r="N21" s="2260">
        <v>0.15620000000000001</v>
      </c>
      <c r="O21" s="2252">
        <v>0.40620000000000001</v>
      </c>
      <c r="P21" s="2252">
        <v>0.32290000000000002</v>
      </c>
      <c r="Q21" s="759">
        <f>100/4</f>
        <v>25</v>
      </c>
      <c r="R21" s="760">
        <f>100/4</f>
        <v>25</v>
      </c>
      <c r="S21" s="760">
        <f>100/4</f>
        <v>25</v>
      </c>
      <c r="T21" s="761">
        <f>100/4</f>
        <v>25</v>
      </c>
      <c r="U21" s="2254">
        <v>0.11</v>
      </c>
      <c r="V21" s="2266">
        <v>0.105</v>
      </c>
      <c r="W21" s="1388"/>
      <c r="X21" s="1388"/>
      <c r="Y21" s="1395" t="s">
        <v>2128</v>
      </c>
      <c r="Z21" s="421" t="s">
        <v>87</v>
      </c>
      <c r="AA21" s="751" t="s">
        <v>2129</v>
      </c>
      <c r="AB21" s="41">
        <v>41320</v>
      </c>
      <c r="AC21" s="41">
        <v>41621</v>
      </c>
      <c r="AD21" s="752" t="s">
        <v>2130</v>
      </c>
      <c r="AE21" s="421" t="s">
        <v>67</v>
      </c>
      <c r="AF21" s="421"/>
      <c r="AG21" s="751" t="s">
        <v>2131</v>
      </c>
      <c r="AH21" s="758">
        <v>110000000</v>
      </c>
    </row>
    <row r="22" spans="1:34" s="754" customFormat="1" ht="45" x14ac:dyDescent="0.25">
      <c r="A22" s="1396"/>
      <c r="B22" s="1396"/>
      <c r="C22" s="2230"/>
      <c r="D22" s="2233"/>
      <c r="E22" s="1389"/>
      <c r="F22" s="1396"/>
      <c r="G22" s="1396"/>
      <c r="H22" s="1389"/>
      <c r="I22" s="1389"/>
      <c r="J22" s="1396"/>
      <c r="K22" s="2249"/>
      <c r="L22" s="2249"/>
      <c r="M22" s="2251"/>
      <c r="N22" s="2261"/>
      <c r="O22" s="2253"/>
      <c r="P22" s="2253"/>
      <c r="Q22" s="748">
        <f t="shared" ref="Q22:S23" si="0">100/3</f>
        <v>33.333333333333336</v>
      </c>
      <c r="R22" s="749">
        <f t="shared" si="0"/>
        <v>33.333333333333336</v>
      </c>
      <c r="S22" s="749">
        <f t="shared" si="0"/>
        <v>33.333333333333336</v>
      </c>
      <c r="T22" s="750">
        <v>0</v>
      </c>
      <c r="U22" s="2264"/>
      <c r="V22" s="2258"/>
      <c r="W22" s="1389"/>
      <c r="X22" s="1389"/>
      <c r="Y22" s="1389"/>
      <c r="Z22" s="421" t="s">
        <v>90</v>
      </c>
      <c r="AA22" s="751" t="s">
        <v>2132</v>
      </c>
      <c r="AB22" s="41">
        <v>41320</v>
      </c>
      <c r="AC22" s="41">
        <v>41621</v>
      </c>
      <c r="AD22" s="752" t="s">
        <v>2130</v>
      </c>
      <c r="AE22" s="421" t="s">
        <v>67</v>
      </c>
      <c r="AF22" s="421"/>
      <c r="AG22" s="751" t="s">
        <v>2133</v>
      </c>
      <c r="AH22" s="758">
        <v>55000000</v>
      </c>
    </row>
    <row r="23" spans="1:34" s="754" customFormat="1" ht="60" x14ac:dyDescent="0.25">
      <c r="A23" s="1396"/>
      <c r="B23" s="1396"/>
      <c r="C23" s="2230"/>
      <c r="D23" s="2233"/>
      <c r="E23" s="1389"/>
      <c r="F23" s="1396"/>
      <c r="G23" s="1396"/>
      <c r="H23" s="1389"/>
      <c r="I23" s="1389"/>
      <c r="J23" s="1396"/>
      <c r="K23" s="2249"/>
      <c r="L23" s="2249"/>
      <c r="M23" s="2251"/>
      <c r="N23" s="2261"/>
      <c r="O23" s="2253"/>
      <c r="P23" s="2253"/>
      <c r="Q23" s="748">
        <f t="shared" si="0"/>
        <v>33.333333333333336</v>
      </c>
      <c r="R23" s="749">
        <f t="shared" si="0"/>
        <v>33.333333333333336</v>
      </c>
      <c r="S23" s="749">
        <f t="shared" si="0"/>
        <v>33.333333333333336</v>
      </c>
      <c r="T23" s="750">
        <v>0</v>
      </c>
      <c r="U23" s="2264"/>
      <c r="V23" s="2258"/>
      <c r="W23" s="1389"/>
      <c r="X23" s="1389"/>
      <c r="Y23" s="1389"/>
      <c r="Z23" s="421" t="s">
        <v>336</v>
      </c>
      <c r="AA23" s="751" t="s">
        <v>2134</v>
      </c>
      <c r="AB23" s="41">
        <v>41320</v>
      </c>
      <c r="AC23" s="41">
        <v>41628</v>
      </c>
      <c r="AD23" s="752" t="s">
        <v>2130</v>
      </c>
      <c r="AE23" s="421" t="s">
        <v>67</v>
      </c>
      <c r="AF23" s="421"/>
      <c r="AG23" s="751" t="s">
        <v>2135</v>
      </c>
      <c r="AH23" s="762">
        <v>68700000</v>
      </c>
    </row>
    <row r="24" spans="1:34" s="754" customFormat="1" ht="30" x14ac:dyDescent="0.25">
      <c r="A24" s="1396"/>
      <c r="B24" s="1396"/>
      <c r="C24" s="2230"/>
      <c r="D24" s="2233"/>
      <c r="E24" s="1389"/>
      <c r="F24" s="1396"/>
      <c r="G24" s="1396"/>
      <c r="H24" s="1389"/>
      <c r="I24" s="1389"/>
      <c r="J24" s="1396"/>
      <c r="K24" s="2249"/>
      <c r="L24" s="2249"/>
      <c r="M24" s="2251"/>
      <c r="N24" s="2261"/>
      <c r="O24" s="2253"/>
      <c r="P24" s="2253"/>
      <c r="Q24" s="748">
        <v>0</v>
      </c>
      <c r="R24" s="749">
        <v>0</v>
      </c>
      <c r="S24" s="749">
        <f>100/2</f>
        <v>50</v>
      </c>
      <c r="T24" s="750">
        <f>100/2</f>
        <v>50</v>
      </c>
      <c r="U24" s="2264"/>
      <c r="V24" s="2258"/>
      <c r="W24" s="1389"/>
      <c r="X24" s="1389"/>
      <c r="Y24" s="1389"/>
      <c r="Z24" s="421" t="s">
        <v>337</v>
      </c>
      <c r="AA24" s="751" t="s">
        <v>2136</v>
      </c>
      <c r="AB24" s="355">
        <v>41426</v>
      </c>
      <c r="AC24" s="41">
        <v>41639</v>
      </c>
      <c r="AD24" s="752" t="s">
        <v>2137</v>
      </c>
      <c r="AE24" s="421"/>
      <c r="AF24" s="421" t="s">
        <v>67</v>
      </c>
      <c r="AG24" s="751" t="s">
        <v>2138</v>
      </c>
      <c r="AH24" s="758">
        <v>25000000</v>
      </c>
    </row>
    <row r="25" spans="1:34" s="754" customFormat="1" ht="45" x14ac:dyDescent="0.25">
      <c r="A25" s="1396"/>
      <c r="B25" s="1396"/>
      <c r="C25" s="2230"/>
      <c r="D25" s="2233"/>
      <c r="E25" s="1389"/>
      <c r="F25" s="1396"/>
      <c r="G25" s="1396"/>
      <c r="H25" s="1389"/>
      <c r="I25" s="1389"/>
      <c r="J25" s="1396"/>
      <c r="K25" s="1389"/>
      <c r="L25" s="1389"/>
      <c r="M25" s="2251"/>
      <c r="N25" s="2261"/>
      <c r="O25" s="2253"/>
      <c r="P25" s="2253"/>
      <c r="Q25" s="748">
        <v>0</v>
      </c>
      <c r="R25" s="749">
        <f>100/3</f>
        <v>33.333333333333336</v>
      </c>
      <c r="S25" s="749">
        <f>100/3</f>
        <v>33.333333333333336</v>
      </c>
      <c r="T25" s="750">
        <f>100/3</f>
        <v>33.333333333333336</v>
      </c>
      <c r="U25" s="2264"/>
      <c r="V25" s="2258"/>
      <c r="W25" s="1389"/>
      <c r="X25" s="1389"/>
      <c r="Y25" s="1389"/>
      <c r="Z25" s="421" t="s">
        <v>1570</v>
      </c>
      <c r="AA25" s="751" t="s">
        <v>2139</v>
      </c>
      <c r="AB25" s="355">
        <v>41365</v>
      </c>
      <c r="AC25" s="41">
        <v>41425</v>
      </c>
      <c r="AD25" s="752" t="s">
        <v>2124</v>
      </c>
      <c r="AE25" s="421" t="s">
        <v>67</v>
      </c>
      <c r="AF25" s="421"/>
      <c r="AG25" s="751" t="s">
        <v>2140</v>
      </c>
      <c r="AH25" s="2262">
        <v>42000000</v>
      </c>
    </row>
    <row r="26" spans="1:34" s="754" customFormat="1" ht="60" x14ac:dyDescent="0.25">
      <c r="A26" s="1396"/>
      <c r="B26" s="1396"/>
      <c r="C26" s="2230"/>
      <c r="D26" s="2233"/>
      <c r="E26" s="1389"/>
      <c r="F26" s="1396"/>
      <c r="G26" s="1396"/>
      <c r="H26" s="1389"/>
      <c r="I26" s="1389"/>
      <c r="J26" s="1396"/>
      <c r="K26" s="1389"/>
      <c r="L26" s="1389"/>
      <c r="M26" s="2251"/>
      <c r="N26" s="2261"/>
      <c r="O26" s="2253"/>
      <c r="P26" s="2253"/>
      <c r="Q26" s="748">
        <v>0</v>
      </c>
      <c r="R26" s="749">
        <v>0</v>
      </c>
      <c r="S26" s="749">
        <f t="shared" ref="S26:T28" si="1">100/2</f>
        <v>50</v>
      </c>
      <c r="T26" s="750">
        <f t="shared" si="1"/>
        <v>50</v>
      </c>
      <c r="U26" s="2264"/>
      <c r="V26" s="2258"/>
      <c r="W26" s="1389"/>
      <c r="X26" s="1389"/>
      <c r="Y26" s="1389"/>
      <c r="Z26" s="421" t="s">
        <v>1573</v>
      </c>
      <c r="AA26" s="751" t="s">
        <v>2141</v>
      </c>
      <c r="AB26" s="41">
        <v>41429</v>
      </c>
      <c r="AC26" s="41">
        <v>41516</v>
      </c>
      <c r="AD26" s="752" t="s">
        <v>2124</v>
      </c>
      <c r="AE26" s="421" t="s">
        <v>67</v>
      </c>
      <c r="AF26" s="421"/>
      <c r="AG26" s="751" t="s">
        <v>2142</v>
      </c>
      <c r="AH26" s="2263"/>
    </row>
    <row r="27" spans="1:34" s="754" customFormat="1" ht="60" x14ac:dyDescent="0.25">
      <c r="A27" s="1396"/>
      <c r="B27" s="1396"/>
      <c r="C27" s="2230"/>
      <c r="D27" s="2233"/>
      <c r="E27" s="1389"/>
      <c r="F27" s="1396"/>
      <c r="G27" s="1396"/>
      <c r="H27" s="1389"/>
      <c r="I27" s="1389"/>
      <c r="J27" s="1396"/>
      <c r="K27" s="1389"/>
      <c r="L27" s="1389"/>
      <c r="M27" s="2251"/>
      <c r="N27" s="2261"/>
      <c r="O27" s="2253"/>
      <c r="P27" s="2253"/>
      <c r="Q27" s="748">
        <v>0</v>
      </c>
      <c r="R27" s="749">
        <v>0</v>
      </c>
      <c r="S27" s="749">
        <f t="shared" si="1"/>
        <v>50</v>
      </c>
      <c r="T27" s="750">
        <f t="shared" si="1"/>
        <v>50</v>
      </c>
      <c r="U27" s="2264"/>
      <c r="V27" s="2258"/>
      <c r="W27" s="1389"/>
      <c r="X27" s="1389"/>
      <c r="Y27" s="1389"/>
      <c r="Z27" s="421" t="s">
        <v>1576</v>
      </c>
      <c r="AA27" s="751" t="s">
        <v>2143</v>
      </c>
      <c r="AB27" s="355">
        <v>41426</v>
      </c>
      <c r="AC27" s="41">
        <v>41639</v>
      </c>
      <c r="AD27" s="752" t="s">
        <v>2144</v>
      </c>
      <c r="AE27" s="421"/>
      <c r="AF27" s="421" t="s">
        <v>67</v>
      </c>
      <c r="AG27" s="751" t="s">
        <v>2145</v>
      </c>
      <c r="AH27" s="758">
        <v>0</v>
      </c>
    </row>
    <row r="28" spans="1:34" s="754" customFormat="1" ht="60.75" thickBot="1" x14ac:dyDescent="0.3">
      <c r="A28" s="1396"/>
      <c r="B28" s="1396"/>
      <c r="C28" s="2230"/>
      <c r="D28" s="2233"/>
      <c r="E28" s="1389"/>
      <c r="F28" s="1396"/>
      <c r="G28" s="1396"/>
      <c r="H28" s="1389"/>
      <c r="I28" s="1389"/>
      <c r="J28" s="1396"/>
      <c r="K28" s="1389"/>
      <c r="L28" s="1389"/>
      <c r="M28" s="2251"/>
      <c r="N28" s="2261"/>
      <c r="O28" s="2253"/>
      <c r="P28" s="2253"/>
      <c r="Q28" s="755">
        <v>0</v>
      </c>
      <c r="R28" s="756">
        <v>0</v>
      </c>
      <c r="S28" s="756">
        <f t="shared" si="1"/>
        <v>50</v>
      </c>
      <c r="T28" s="757">
        <f t="shared" si="1"/>
        <v>50</v>
      </c>
      <c r="U28" s="2265"/>
      <c r="V28" s="2259"/>
      <c r="W28" s="1390"/>
      <c r="X28" s="1390"/>
      <c r="Y28" s="1390"/>
      <c r="Z28" s="421" t="s">
        <v>1579</v>
      </c>
      <c r="AA28" s="751" t="s">
        <v>2146</v>
      </c>
      <c r="AB28" s="763">
        <v>41426</v>
      </c>
      <c r="AC28" s="41">
        <v>41639</v>
      </c>
      <c r="AD28" s="752" t="s">
        <v>2124</v>
      </c>
      <c r="AE28" s="421" t="s">
        <v>67</v>
      </c>
      <c r="AF28" s="421"/>
      <c r="AG28" s="751" t="s">
        <v>2147</v>
      </c>
      <c r="AH28" s="758">
        <v>63000000</v>
      </c>
    </row>
    <row r="29" spans="1:34" s="754" customFormat="1" ht="30" x14ac:dyDescent="0.25">
      <c r="A29" s="1396"/>
      <c r="B29" s="1396"/>
      <c r="C29" s="2230"/>
      <c r="D29" s="2233"/>
      <c r="E29" s="1388" t="s">
        <v>93</v>
      </c>
      <c r="F29" s="1395" t="s">
        <v>2148</v>
      </c>
      <c r="G29" s="1395" t="s">
        <v>370</v>
      </c>
      <c r="H29" s="1388"/>
      <c r="I29" s="1388" t="s">
        <v>67</v>
      </c>
      <c r="J29" s="1395" t="s">
        <v>2149</v>
      </c>
      <c r="K29" s="2248">
        <v>41276</v>
      </c>
      <c r="L29" s="2248">
        <v>41639</v>
      </c>
      <c r="M29" s="2250">
        <v>0.14000000000000001</v>
      </c>
      <c r="N29" s="2260">
        <v>0.14000000000000001</v>
      </c>
      <c r="O29" s="2252">
        <v>0.36</v>
      </c>
      <c r="P29" s="2252">
        <v>0.36</v>
      </c>
      <c r="Q29" s="759">
        <f>100/4</f>
        <v>25</v>
      </c>
      <c r="R29" s="760">
        <f t="shared" ref="R29:T33" si="2">100/4</f>
        <v>25</v>
      </c>
      <c r="S29" s="760">
        <f t="shared" si="2"/>
        <v>25</v>
      </c>
      <c r="T29" s="761">
        <f t="shared" si="2"/>
        <v>25</v>
      </c>
      <c r="U29" s="2254">
        <v>0.13880000000000001</v>
      </c>
      <c r="V29" s="2257">
        <v>0.14000000000000001</v>
      </c>
      <c r="W29" s="1388"/>
      <c r="X29" s="1388"/>
      <c r="Y29" s="1388"/>
      <c r="Z29" s="421" t="s">
        <v>97</v>
      </c>
      <c r="AA29" s="751" t="s">
        <v>2150</v>
      </c>
      <c r="AB29" s="41">
        <v>41276</v>
      </c>
      <c r="AC29" s="41">
        <v>41639</v>
      </c>
      <c r="AD29" s="752" t="s">
        <v>2114</v>
      </c>
      <c r="AE29" s="421" t="s">
        <v>67</v>
      </c>
      <c r="AF29" s="421"/>
      <c r="AG29" s="751" t="s">
        <v>2151</v>
      </c>
      <c r="AH29" s="758">
        <v>0</v>
      </c>
    </row>
    <row r="30" spans="1:34" s="754" customFormat="1" ht="30" x14ac:dyDescent="0.25">
      <c r="A30" s="1396"/>
      <c r="B30" s="1396"/>
      <c r="C30" s="2230"/>
      <c r="D30" s="2233"/>
      <c r="E30" s="1389"/>
      <c r="F30" s="1396"/>
      <c r="G30" s="1396"/>
      <c r="H30" s="1389"/>
      <c r="I30" s="1389"/>
      <c r="J30" s="1396"/>
      <c r="K30" s="1389"/>
      <c r="L30" s="1389"/>
      <c r="M30" s="2251"/>
      <c r="N30" s="2261"/>
      <c r="O30" s="2253"/>
      <c r="P30" s="2253"/>
      <c r="Q30" s="748">
        <f>100/4</f>
        <v>25</v>
      </c>
      <c r="R30" s="749">
        <f t="shared" si="2"/>
        <v>25</v>
      </c>
      <c r="S30" s="749">
        <f t="shared" si="2"/>
        <v>25</v>
      </c>
      <c r="T30" s="750">
        <f t="shared" si="2"/>
        <v>25</v>
      </c>
      <c r="U30" s="2264"/>
      <c r="V30" s="2258"/>
      <c r="W30" s="1389"/>
      <c r="X30" s="1389"/>
      <c r="Y30" s="1389"/>
      <c r="Z30" s="421" t="s">
        <v>338</v>
      </c>
      <c r="AA30" s="751" t="s">
        <v>2152</v>
      </c>
      <c r="AB30" s="41">
        <v>41276</v>
      </c>
      <c r="AC30" s="41">
        <v>41639</v>
      </c>
      <c r="AD30" s="752" t="s">
        <v>2114</v>
      </c>
      <c r="AE30" s="421" t="s">
        <v>67</v>
      </c>
      <c r="AF30" s="421"/>
      <c r="AG30" s="751" t="s">
        <v>2153</v>
      </c>
      <c r="AH30" s="758">
        <v>0</v>
      </c>
    </row>
    <row r="31" spans="1:34" s="754" customFormat="1" ht="45" x14ac:dyDescent="0.25">
      <c r="A31" s="1396"/>
      <c r="B31" s="1396"/>
      <c r="C31" s="2230"/>
      <c r="D31" s="2233"/>
      <c r="E31" s="1389"/>
      <c r="F31" s="1396"/>
      <c r="G31" s="1396"/>
      <c r="H31" s="1389"/>
      <c r="I31" s="1389"/>
      <c r="J31" s="1396"/>
      <c r="K31" s="1389"/>
      <c r="L31" s="1389"/>
      <c r="M31" s="2251"/>
      <c r="N31" s="2261"/>
      <c r="O31" s="2253"/>
      <c r="P31" s="2253"/>
      <c r="Q31" s="748">
        <f>100/4</f>
        <v>25</v>
      </c>
      <c r="R31" s="749">
        <f t="shared" si="2"/>
        <v>25</v>
      </c>
      <c r="S31" s="749">
        <f t="shared" si="2"/>
        <v>25</v>
      </c>
      <c r="T31" s="750">
        <f t="shared" si="2"/>
        <v>25</v>
      </c>
      <c r="U31" s="2264"/>
      <c r="V31" s="2258"/>
      <c r="W31" s="1389"/>
      <c r="X31" s="1389"/>
      <c r="Y31" s="1389"/>
      <c r="Z31" s="421" t="s">
        <v>339</v>
      </c>
      <c r="AA31" s="751" t="s">
        <v>2154</v>
      </c>
      <c r="AB31" s="41">
        <v>41320</v>
      </c>
      <c r="AC31" s="41">
        <v>41621</v>
      </c>
      <c r="AD31" s="752" t="s">
        <v>2137</v>
      </c>
      <c r="AE31" s="421" t="s">
        <v>67</v>
      </c>
      <c r="AF31" s="421"/>
      <c r="AG31" s="751" t="s">
        <v>2155</v>
      </c>
      <c r="AH31" s="2262">
        <v>53800000</v>
      </c>
    </row>
    <row r="32" spans="1:34" s="754" customFormat="1" ht="75" x14ac:dyDescent="0.25">
      <c r="A32" s="1396"/>
      <c r="B32" s="1396"/>
      <c r="C32" s="2230"/>
      <c r="D32" s="2233"/>
      <c r="E32" s="1389"/>
      <c r="F32" s="1396"/>
      <c r="G32" s="1396"/>
      <c r="H32" s="1389"/>
      <c r="I32" s="1389"/>
      <c r="J32" s="1396"/>
      <c r="K32" s="1389"/>
      <c r="L32" s="1389"/>
      <c r="M32" s="2251"/>
      <c r="N32" s="2261"/>
      <c r="O32" s="2253"/>
      <c r="P32" s="2253"/>
      <c r="Q32" s="748">
        <f>100/4</f>
        <v>25</v>
      </c>
      <c r="R32" s="749">
        <f t="shared" si="2"/>
        <v>25</v>
      </c>
      <c r="S32" s="749">
        <f t="shared" si="2"/>
        <v>25</v>
      </c>
      <c r="T32" s="750">
        <f t="shared" si="2"/>
        <v>25</v>
      </c>
      <c r="U32" s="2264"/>
      <c r="V32" s="2258"/>
      <c r="W32" s="1389"/>
      <c r="X32" s="1389"/>
      <c r="Y32" s="1389"/>
      <c r="Z32" s="421" t="s">
        <v>340</v>
      </c>
      <c r="AA32" s="751" t="s">
        <v>2156</v>
      </c>
      <c r="AB32" s="41">
        <v>41320</v>
      </c>
      <c r="AC32" s="41">
        <v>41621</v>
      </c>
      <c r="AD32" s="752" t="s">
        <v>2137</v>
      </c>
      <c r="AE32" s="421" t="s">
        <v>67</v>
      </c>
      <c r="AF32" s="421"/>
      <c r="AG32" s="751" t="s">
        <v>2157</v>
      </c>
      <c r="AH32" s="2263"/>
    </row>
    <row r="33" spans="1:34" s="754" customFormat="1" ht="60" x14ac:dyDescent="0.25">
      <c r="A33" s="1396"/>
      <c r="B33" s="1396"/>
      <c r="C33" s="2230"/>
      <c r="D33" s="2233"/>
      <c r="E33" s="1389"/>
      <c r="F33" s="1396"/>
      <c r="G33" s="1396"/>
      <c r="H33" s="1389"/>
      <c r="I33" s="1389"/>
      <c r="J33" s="1396"/>
      <c r="K33" s="1389"/>
      <c r="L33" s="1389"/>
      <c r="M33" s="2251"/>
      <c r="N33" s="2261"/>
      <c r="O33" s="2253"/>
      <c r="P33" s="2253"/>
      <c r="Q33" s="748">
        <f>100/4</f>
        <v>25</v>
      </c>
      <c r="R33" s="749">
        <f t="shared" si="2"/>
        <v>25</v>
      </c>
      <c r="S33" s="749">
        <f t="shared" si="2"/>
        <v>25</v>
      </c>
      <c r="T33" s="750">
        <f t="shared" si="2"/>
        <v>25</v>
      </c>
      <c r="U33" s="2264"/>
      <c r="V33" s="2258"/>
      <c r="W33" s="1389"/>
      <c r="X33" s="1389"/>
      <c r="Y33" s="1389"/>
      <c r="Z33" s="421" t="s">
        <v>1838</v>
      </c>
      <c r="AA33" s="751" t="s">
        <v>2158</v>
      </c>
      <c r="AB33" s="41">
        <v>41320</v>
      </c>
      <c r="AC33" s="41">
        <v>41628</v>
      </c>
      <c r="AD33" s="752" t="s">
        <v>2130</v>
      </c>
      <c r="AE33" s="421" t="s">
        <v>67</v>
      </c>
      <c r="AF33" s="421"/>
      <c r="AG33" s="751" t="s">
        <v>2159</v>
      </c>
      <c r="AH33" s="762">
        <v>37000000</v>
      </c>
    </row>
    <row r="34" spans="1:34" s="754" customFormat="1" ht="30" x14ac:dyDescent="0.25">
      <c r="A34" s="1396"/>
      <c r="B34" s="1396"/>
      <c r="C34" s="2230"/>
      <c r="D34" s="2233"/>
      <c r="E34" s="1389"/>
      <c r="F34" s="1396"/>
      <c r="G34" s="1396"/>
      <c r="H34" s="1389"/>
      <c r="I34" s="1389"/>
      <c r="J34" s="1396"/>
      <c r="K34" s="1389"/>
      <c r="L34" s="1389"/>
      <c r="M34" s="2251"/>
      <c r="N34" s="2261"/>
      <c r="O34" s="2253"/>
      <c r="P34" s="2253"/>
      <c r="Q34" s="748">
        <v>0</v>
      </c>
      <c r="R34" s="749">
        <v>0</v>
      </c>
      <c r="S34" s="749">
        <f t="shared" ref="S34:T37" si="3">100/2</f>
        <v>50</v>
      </c>
      <c r="T34" s="750">
        <f t="shared" si="3"/>
        <v>50</v>
      </c>
      <c r="U34" s="2264"/>
      <c r="V34" s="2258"/>
      <c r="W34" s="1389"/>
      <c r="X34" s="1389"/>
      <c r="Y34" s="1389"/>
      <c r="Z34" s="421" t="s">
        <v>1841</v>
      </c>
      <c r="AA34" s="751" t="s">
        <v>2160</v>
      </c>
      <c r="AB34" s="355">
        <v>41426</v>
      </c>
      <c r="AC34" s="41">
        <v>41639</v>
      </c>
      <c r="AD34" s="752" t="s">
        <v>2161</v>
      </c>
      <c r="AE34" s="421" t="s">
        <v>67</v>
      </c>
      <c r="AF34" s="421"/>
      <c r="AG34" s="751" t="s">
        <v>2162</v>
      </c>
      <c r="AH34" s="758">
        <v>64000000</v>
      </c>
    </row>
    <row r="35" spans="1:34" s="754" customFormat="1" ht="45" x14ac:dyDescent="0.25">
      <c r="A35" s="1396"/>
      <c r="B35" s="1396"/>
      <c r="C35" s="2230"/>
      <c r="D35" s="2233"/>
      <c r="E35" s="1389"/>
      <c r="F35" s="1396"/>
      <c r="G35" s="1396"/>
      <c r="H35" s="1389"/>
      <c r="I35" s="1389"/>
      <c r="J35" s="1396"/>
      <c r="K35" s="1389"/>
      <c r="L35" s="1389"/>
      <c r="M35" s="2251"/>
      <c r="N35" s="2261"/>
      <c r="O35" s="2253"/>
      <c r="P35" s="2253"/>
      <c r="Q35" s="748">
        <v>0</v>
      </c>
      <c r="R35" s="749">
        <v>0</v>
      </c>
      <c r="S35" s="749">
        <f t="shared" si="3"/>
        <v>50</v>
      </c>
      <c r="T35" s="750">
        <f t="shared" si="3"/>
        <v>50</v>
      </c>
      <c r="U35" s="2264"/>
      <c r="V35" s="2258"/>
      <c r="W35" s="1389"/>
      <c r="X35" s="1389"/>
      <c r="Y35" s="1389"/>
      <c r="Z35" s="421" t="s">
        <v>2163</v>
      </c>
      <c r="AA35" s="751" t="s">
        <v>2164</v>
      </c>
      <c r="AB35" s="41">
        <v>41457</v>
      </c>
      <c r="AC35" s="41">
        <v>41578</v>
      </c>
      <c r="AD35" s="752" t="s">
        <v>2114</v>
      </c>
      <c r="AE35" s="421" t="s">
        <v>67</v>
      </c>
      <c r="AF35" s="421"/>
      <c r="AG35" s="751" t="s">
        <v>2165</v>
      </c>
      <c r="AH35" s="753">
        <v>0</v>
      </c>
    </row>
    <row r="36" spans="1:34" s="754" customFormat="1" ht="45" x14ac:dyDescent="0.25">
      <c r="A36" s="1396"/>
      <c r="B36" s="1396"/>
      <c r="C36" s="2230"/>
      <c r="D36" s="2233"/>
      <c r="E36" s="1389"/>
      <c r="F36" s="1396"/>
      <c r="G36" s="1396"/>
      <c r="H36" s="1389"/>
      <c r="I36" s="1389"/>
      <c r="J36" s="1396"/>
      <c r="K36" s="1389"/>
      <c r="L36" s="1389"/>
      <c r="M36" s="2251"/>
      <c r="N36" s="2261"/>
      <c r="O36" s="2253"/>
      <c r="P36" s="2253"/>
      <c r="Q36" s="748">
        <v>0</v>
      </c>
      <c r="R36" s="749">
        <v>0</v>
      </c>
      <c r="S36" s="749">
        <f t="shared" si="3"/>
        <v>50</v>
      </c>
      <c r="T36" s="750">
        <f t="shared" si="3"/>
        <v>50</v>
      </c>
      <c r="U36" s="2264"/>
      <c r="V36" s="2258"/>
      <c r="W36" s="1389"/>
      <c r="X36" s="1389"/>
      <c r="Y36" s="1389"/>
      <c r="Z36" s="421" t="s">
        <v>2166</v>
      </c>
      <c r="AA36" s="751" t="s">
        <v>2167</v>
      </c>
      <c r="AB36" s="41">
        <v>41457</v>
      </c>
      <c r="AC36" s="41">
        <v>41547</v>
      </c>
      <c r="AD36" s="764" t="s">
        <v>2114</v>
      </c>
      <c r="AE36" s="421" t="s">
        <v>67</v>
      </c>
      <c r="AF36" s="421"/>
      <c r="AG36" s="751" t="s">
        <v>2168</v>
      </c>
      <c r="AH36" s="753">
        <v>0</v>
      </c>
    </row>
    <row r="37" spans="1:34" s="754" customFormat="1" ht="30.75" thickBot="1" x14ac:dyDescent="0.3">
      <c r="A37" s="1396"/>
      <c r="B37" s="1396"/>
      <c r="C37" s="2230"/>
      <c r="D37" s="2233"/>
      <c r="E37" s="1390"/>
      <c r="F37" s="1398"/>
      <c r="G37" s="1398"/>
      <c r="H37" s="1390"/>
      <c r="I37" s="1390"/>
      <c r="J37" s="1398"/>
      <c r="K37" s="1390"/>
      <c r="L37" s="1390"/>
      <c r="M37" s="2267"/>
      <c r="N37" s="2268"/>
      <c r="O37" s="2269"/>
      <c r="P37" s="2269"/>
      <c r="Q37" s="755">
        <v>0</v>
      </c>
      <c r="R37" s="756">
        <v>0</v>
      </c>
      <c r="S37" s="756">
        <f t="shared" si="3"/>
        <v>50</v>
      </c>
      <c r="T37" s="757">
        <f t="shared" si="3"/>
        <v>50</v>
      </c>
      <c r="U37" s="2265"/>
      <c r="V37" s="2259"/>
      <c r="W37" s="1390"/>
      <c r="X37" s="1390"/>
      <c r="Y37" s="1390"/>
      <c r="Z37" s="421" t="s">
        <v>1844</v>
      </c>
      <c r="AA37" s="751" t="s">
        <v>2169</v>
      </c>
      <c r="AB37" s="41">
        <v>41548</v>
      </c>
      <c r="AC37" s="41">
        <v>41607</v>
      </c>
      <c r="AD37" s="752" t="s">
        <v>2114</v>
      </c>
      <c r="AE37" s="421" t="s">
        <v>67</v>
      </c>
      <c r="AF37" s="421"/>
      <c r="AG37" s="751" t="s">
        <v>2170</v>
      </c>
      <c r="AH37" s="765">
        <v>0</v>
      </c>
    </row>
    <row r="38" spans="1:34" s="754" customFormat="1" ht="45" x14ac:dyDescent="0.25">
      <c r="A38" s="1396"/>
      <c r="B38" s="1396"/>
      <c r="C38" s="2230"/>
      <c r="D38" s="2233"/>
      <c r="E38" s="1388" t="s">
        <v>101</v>
      </c>
      <c r="F38" s="1395" t="s">
        <v>2171</v>
      </c>
      <c r="G38" s="1395" t="s">
        <v>370</v>
      </c>
      <c r="H38" s="1388"/>
      <c r="I38" s="1388" t="s">
        <v>67</v>
      </c>
      <c r="J38" s="1395" t="s">
        <v>2172</v>
      </c>
      <c r="K38" s="2248">
        <v>41276</v>
      </c>
      <c r="L38" s="2248">
        <v>41639</v>
      </c>
      <c r="M38" s="2250">
        <v>0.33</v>
      </c>
      <c r="N38" s="2260">
        <v>0.33</v>
      </c>
      <c r="O38" s="2252">
        <v>0.08</v>
      </c>
      <c r="P38" s="2252">
        <v>0.25</v>
      </c>
      <c r="Q38" s="759">
        <f t="shared" ref="Q38:R41" si="4">100/2</f>
        <v>50</v>
      </c>
      <c r="R38" s="760">
        <f t="shared" si="4"/>
        <v>50</v>
      </c>
      <c r="S38" s="760">
        <v>0</v>
      </c>
      <c r="T38" s="761">
        <v>0</v>
      </c>
      <c r="U38" s="2254">
        <v>0.3332</v>
      </c>
      <c r="V38" s="2266">
        <v>8.5000000000000006E-2</v>
      </c>
      <c r="W38" s="1388"/>
      <c r="X38" s="1388"/>
      <c r="Y38" s="1395" t="s">
        <v>2173</v>
      </c>
      <c r="Z38" s="421" t="s">
        <v>104</v>
      </c>
      <c r="AA38" s="751" t="s">
        <v>2174</v>
      </c>
      <c r="AB38" s="41">
        <v>41276</v>
      </c>
      <c r="AC38" s="41">
        <v>41453</v>
      </c>
      <c r="AD38" s="752" t="s">
        <v>2114</v>
      </c>
      <c r="AE38" s="421" t="s">
        <v>67</v>
      </c>
      <c r="AF38" s="421"/>
      <c r="AG38" s="751" t="s">
        <v>2175</v>
      </c>
      <c r="AH38" s="758">
        <v>0</v>
      </c>
    </row>
    <row r="39" spans="1:34" s="754" customFormat="1" ht="30" x14ac:dyDescent="0.25">
      <c r="A39" s="1396"/>
      <c r="B39" s="1396"/>
      <c r="C39" s="2230"/>
      <c r="D39" s="2233"/>
      <c r="E39" s="1389"/>
      <c r="F39" s="1396"/>
      <c r="G39" s="1396"/>
      <c r="H39" s="1389"/>
      <c r="I39" s="1389"/>
      <c r="J39" s="1396"/>
      <c r="K39" s="2249"/>
      <c r="L39" s="2249"/>
      <c r="M39" s="2251"/>
      <c r="N39" s="2261"/>
      <c r="O39" s="2253"/>
      <c r="P39" s="2253"/>
      <c r="Q39" s="748">
        <f t="shared" si="4"/>
        <v>50</v>
      </c>
      <c r="R39" s="749">
        <f t="shared" si="4"/>
        <v>50</v>
      </c>
      <c r="S39" s="749">
        <v>0</v>
      </c>
      <c r="T39" s="750">
        <v>0</v>
      </c>
      <c r="U39" s="2264"/>
      <c r="V39" s="2258"/>
      <c r="W39" s="1389"/>
      <c r="X39" s="1389"/>
      <c r="Y39" s="1396"/>
      <c r="Z39" s="421" t="s">
        <v>341</v>
      </c>
      <c r="AA39" s="751" t="s">
        <v>2176</v>
      </c>
      <c r="AB39" s="41">
        <v>41276</v>
      </c>
      <c r="AC39" s="41">
        <v>41454</v>
      </c>
      <c r="AD39" s="752" t="s">
        <v>2124</v>
      </c>
      <c r="AE39" s="421" t="s">
        <v>67</v>
      </c>
      <c r="AF39" s="421"/>
      <c r="AG39" s="751" t="s">
        <v>2177</v>
      </c>
      <c r="AH39" s="758">
        <v>18000000</v>
      </c>
    </row>
    <row r="40" spans="1:34" s="754" customFormat="1" ht="30" x14ac:dyDescent="0.25">
      <c r="A40" s="1396"/>
      <c r="B40" s="1396"/>
      <c r="C40" s="2230"/>
      <c r="D40" s="2233"/>
      <c r="E40" s="1389"/>
      <c r="F40" s="1396"/>
      <c r="G40" s="1396"/>
      <c r="H40" s="1389"/>
      <c r="I40" s="1389"/>
      <c r="J40" s="1396"/>
      <c r="K40" s="2249"/>
      <c r="L40" s="2249"/>
      <c r="M40" s="2251"/>
      <c r="N40" s="2261"/>
      <c r="O40" s="2253"/>
      <c r="P40" s="2253"/>
      <c r="Q40" s="748">
        <f t="shared" si="4"/>
        <v>50</v>
      </c>
      <c r="R40" s="749">
        <f t="shared" si="4"/>
        <v>50</v>
      </c>
      <c r="S40" s="749">
        <v>0</v>
      </c>
      <c r="T40" s="750">
        <v>0</v>
      </c>
      <c r="U40" s="2264"/>
      <c r="V40" s="2258"/>
      <c r="W40" s="1389"/>
      <c r="X40" s="1389"/>
      <c r="Y40" s="1396"/>
      <c r="Z40" s="421" t="s">
        <v>342</v>
      </c>
      <c r="AA40" s="751" t="s">
        <v>2178</v>
      </c>
      <c r="AB40" s="41">
        <v>41276</v>
      </c>
      <c r="AC40" s="41">
        <v>41454</v>
      </c>
      <c r="AD40" s="752" t="s">
        <v>2114</v>
      </c>
      <c r="AE40" s="421"/>
      <c r="AF40" s="421" t="s">
        <v>67</v>
      </c>
      <c r="AG40" s="751" t="s">
        <v>2179</v>
      </c>
      <c r="AH40" s="758">
        <v>0</v>
      </c>
    </row>
    <row r="41" spans="1:34" s="754" customFormat="1" ht="45" x14ac:dyDescent="0.25">
      <c r="A41" s="1396"/>
      <c r="B41" s="1396"/>
      <c r="C41" s="2230"/>
      <c r="D41" s="2233"/>
      <c r="E41" s="1389"/>
      <c r="F41" s="1396"/>
      <c r="G41" s="1396"/>
      <c r="H41" s="1389"/>
      <c r="I41" s="1389"/>
      <c r="J41" s="1396"/>
      <c r="K41" s="2249"/>
      <c r="L41" s="2249"/>
      <c r="M41" s="2251"/>
      <c r="N41" s="2261"/>
      <c r="O41" s="2253"/>
      <c r="P41" s="2253"/>
      <c r="Q41" s="748">
        <f t="shared" si="4"/>
        <v>50</v>
      </c>
      <c r="R41" s="749">
        <f t="shared" si="4"/>
        <v>50</v>
      </c>
      <c r="S41" s="749">
        <v>0</v>
      </c>
      <c r="T41" s="750">
        <v>0</v>
      </c>
      <c r="U41" s="2264"/>
      <c r="V41" s="2258"/>
      <c r="W41" s="1389"/>
      <c r="X41" s="1389"/>
      <c r="Y41" s="1396"/>
      <c r="Z41" s="421" t="s">
        <v>343</v>
      </c>
      <c r="AA41" s="751" t="s">
        <v>2180</v>
      </c>
      <c r="AB41" s="41">
        <v>41334</v>
      </c>
      <c r="AC41" s="41">
        <v>41453</v>
      </c>
      <c r="AD41" s="752" t="s">
        <v>2114</v>
      </c>
      <c r="AE41" s="421" t="s">
        <v>67</v>
      </c>
      <c r="AF41" s="421"/>
      <c r="AG41" s="751" t="s">
        <v>2181</v>
      </c>
      <c r="AH41" s="758">
        <v>0</v>
      </c>
    </row>
    <row r="42" spans="1:34" s="754" customFormat="1" ht="45" x14ac:dyDescent="0.25">
      <c r="A42" s="1396"/>
      <c r="B42" s="1396"/>
      <c r="C42" s="2230"/>
      <c r="D42" s="2233"/>
      <c r="E42" s="1389"/>
      <c r="F42" s="1396"/>
      <c r="G42" s="1396"/>
      <c r="H42" s="1389"/>
      <c r="I42" s="1389"/>
      <c r="J42" s="1396"/>
      <c r="K42" s="2249"/>
      <c r="L42" s="2249"/>
      <c r="M42" s="2251"/>
      <c r="N42" s="2261"/>
      <c r="O42" s="2253"/>
      <c r="P42" s="2253"/>
      <c r="Q42" s="748">
        <v>0</v>
      </c>
      <c r="R42" s="749">
        <v>0</v>
      </c>
      <c r="S42" s="749">
        <f>100/2</f>
        <v>50</v>
      </c>
      <c r="T42" s="750">
        <f>100/2</f>
        <v>50</v>
      </c>
      <c r="U42" s="2264"/>
      <c r="V42" s="2258"/>
      <c r="W42" s="1389"/>
      <c r="X42" s="1389"/>
      <c r="Y42" s="1396"/>
      <c r="Z42" s="421" t="s">
        <v>344</v>
      </c>
      <c r="AA42" s="751" t="s">
        <v>2182</v>
      </c>
      <c r="AB42" s="355">
        <v>41426</v>
      </c>
      <c r="AC42" s="41">
        <v>41639</v>
      </c>
      <c r="AD42" s="752" t="s">
        <v>2183</v>
      </c>
      <c r="AE42" s="421" t="s">
        <v>67</v>
      </c>
      <c r="AF42" s="421"/>
      <c r="AG42" s="751" t="s">
        <v>2184</v>
      </c>
      <c r="AH42" s="758">
        <v>180000000</v>
      </c>
    </row>
    <row r="43" spans="1:34" s="754" customFormat="1" ht="30.75" thickBot="1" x14ac:dyDescent="0.3">
      <c r="A43" s="1396"/>
      <c r="B43" s="1396"/>
      <c r="C43" s="2230"/>
      <c r="D43" s="2233"/>
      <c r="E43" s="1390"/>
      <c r="F43" s="1398"/>
      <c r="G43" s="1398"/>
      <c r="H43" s="1390"/>
      <c r="I43" s="1390"/>
      <c r="J43" s="1398"/>
      <c r="K43" s="2270"/>
      <c r="L43" s="2270"/>
      <c r="M43" s="2267"/>
      <c r="N43" s="2268"/>
      <c r="O43" s="2269"/>
      <c r="P43" s="2269"/>
      <c r="Q43" s="755">
        <v>0</v>
      </c>
      <c r="R43" s="756">
        <v>0</v>
      </c>
      <c r="S43" s="756">
        <v>0</v>
      </c>
      <c r="T43" s="757">
        <f>100/1</f>
        <v>100</v>
      </c>
      <c r="U43" s="2265"/>
      <c r="V43" s="2259"/>
      <c r="W43" s="1390"/>
      <c r="X43" s="1390"/>
      <c r="Y43" s="1398"/>
      <c r="Z43" s="421" t="s">
        <v>1738</v>
      </c>
      <c r="AA43" s="751" t="s">
        <v>2185</v>
      </c>
      <c r="AB43" s="41">
        <v>41519</v>
      </c>
      <c r="AC43" s="41">
        <v>41607</v>
      </c>
      <c r="AD43" s="752" t="s">
        <v>2186</v>
      </c>
      <c r="AE43" s="421" t="s">
        <v>67</v>
      </c>
      <c r="AF43" s="421"/>
      <c r="AG43" s="751" t="s">
        <v>2187</v>
      </c>
      <c r="AH43" s="758">
        <v>30000000</v>
      </c>
    </row>
    <row r="44" spans="1:34" s="754" customFormat="1" ht="30" x14ac:dyDescent="0.25">
      <c r="A44" s="1396"/>
      <c r="B44" s="1396"/>
      <c r="C44" s="2230"/>
      <c r="D44" s="2233"/>
      <c r="E44" s="1395" t="s">
        <v>107</v>
      </c>
      <c r="F44" s="1395" t="s">
        <v>2188</v>
      </c>
      <c r="G44" s="1395" t="s">
        <v>370</v>
      </c>
      <c r="H44" s="1388"/>
      <c r="I44" s="1388" t="s">
        <v>67</v>
      </c>
      <c r="J44" s="1395" t="s">
        <v>2189</v>
      </c>
      <c r="K44" s="2248">
        <v>41306</v>
      </c>
      <c r="L44" s="2248">
        <v>41639</v>
      </c>
      <c r="M44" s="2250">
        <v>0.17</v>
      </c>
      <c r="N44" s="2260">
        <v>0.17</v>
      </c>
      <c r="O44" s="2252">
        <v>0.33</v>
      </c>
      <c r="P44" s="2252">
        <v>0.33</v>
      </c>
      <c r="Q44" s="759">
        <f>100/4</f>
        <v>25</v>
      </c>
      <c r="R44" s="760">
        <f t="shared" ref="R44:T47" si="5">100/4</f>
        <v>25</v>
      </c>
      <c r="S44" s="760">
        <f t="shared" si="5"/>
        <v>25</v>
      </c>
      <c r="T44" s="761">
        <f t="shared" si="5"/>
        <v>25</v>
      </c>
      <c r="U44" s="2254">
        <v>0.1666</v>
      </c>
      <c r="V44" s="2257">
        <v>0.17</v>
      </c>
      <c r="W44" s="1388"/>
      <c r="X44" s="1388"/>
      <c r="Y44" s="1388"/>
      <c r="Z44" s="421" t="s">
        <v>110</v>
      </c>
      <c r="AA44" s="751" t="s">
        <v>2190</v>
      </c>
      <c r="AB44" s="41">
        <v>41276</v>
      </c>
      <c r="AC44" s="41">
        <v>41639</v>
      </c>
      <c r="AD44" s="752" t="s">
        <v>2119</v>
      </c>
      <c r="AE44" s="421" t="s">
        <v>67</v>
      </c>
      <c r="AF44" s="421"/>
      <c r="AG44" s="751" t="s">
        <v>2191</v>
      </c>
      <c r="AH44" s="762">
        <v>180500000</v>
      </c>
    </row>
    <row r="45" spans="1:34" s="754" customFormat="1" ht="30" x14ac:dyDescent="0.25">
      <c r="A45" s="1396"/>
      <c r="B45" s="1396"/>
      <c r="C45" s="2230"/>
      <c r="D45" s="2233"/>
      <c r="E45" s="1396"/>
      <c r="F45" s="1396"/>
      <c r="G45" s="1396"/>
      <c r="H45" s="1389"/>
      <c r="I45" s="1389"/>
      <c r="J45" s="1396"/>
      <c r="K45" s="2249"/>
      <c r="L45" s="2249"/>
      <c r="M45" s="2251"/>
      <c r="N45" s="2261"/>
      <c r="O45" s="2253"/>
      <c r="P45" s="2253"/>
      <c r="Q45" s="748">
        <f>100/4</f>
        <v>25</v>
      </c>
      <c r="R45" s="749">
        <f t="shared" si="5"/>
        <v>25</v>
      </c>
      <c r="S45" s="749">
        <f t="shared" si="5"/>
        <v>25</v>
      </c>
      <c r="T45" s="750">
        <f t="shared" si="5"/>
        <v>25</v>
      </c>
      <c r="U45" s="2264"/>
      <c r="V45" s="2258"/>
      <c r="W45" s="1389"/>
      <c r="X45" s="1389"/>
      <c r="Y45" s="1389"/>
      <c r="Z45" s="421" t="s">
        <v>345</v>
      </c>
      <c r="AA45" s="751" t="s">
        <v>2192</v>
      </c>
      <c r="AB45" s="41">
        <v>41320</v>
      </c>
      <c r="AC45" s="41">
        <v>41628</v>
      </c>
      <c r="AD45" s="752" t="s">
        <v>2130</v>
      </c>
      <c r="AE45" s="421" t="s">
        <v>67</v>
      </c>
      <c r="AF45" s="421"/>
      <c r="AG45" s="751" t="s">
        <v>2193</v>
      </c>
      <c r="AH45" s="762">
        <v>37000000</v>
      </c>
    </row>
    <row r="46" spans="1:34" s="754" customFormat="1" ht="30" x14ac:dyDescent="0.25">
      <c r="A46" s="1396"/>
      <c r="B46" s="1396"/>
      <c r="C46" s="2230"/>
      <c r="D46" s="2233"/>
      <c r="E46" s="1396"/>
      <c r="F46" s="1396"/>
      <c r="G46" s="1396"/>
      <c r="H46" s="1389"/>
      <c r="I46" s="1389"/>
      <c r="J46" s="1396"/>
      <c r="K46" s="2249"/>
      <c r="L46" s="2249"/>
      <c r="M46" s="2251"/>
      <c r="N46" s="2261"/>
      <c r="O46" s="2253"/>
      <c r="P46" s="2253"/>
      <c r="Q46" s="748">
        <f>100/4</f>
        <v>25</v>
      </c>
      <c r="R46" s="749">
        <f t="shared" si="5"/>
        <v>25</v>
      </c>
      <c r="S46" s="749">
        <f t="shared" si="5"/>
        <v>25</v>
      </c>
      <c r="T46" s="750">
        <f t="shared" si="5"/>
        <v>25</v>
      </c>
      <c r="U46" s="2264"/>
      <c r="V46" s="2258"/>
      <c r="W46" s="1389"/>
      <c r="X46" s="1389"/>
      <c r="Y46" s="1389"/>
      <c r="Z46" s="421" t="s">
        <v>1755</v>
      </c>
      <c r="AA46" s="751" t="s">
        <v>2194</v>
      </c>
      <c r="AB46" s="41">
        <v>41306</v>
      </c>
      <c r="AC46" s="41">
        <v>41628</v>
      </c>
      <c r="AD46" s="752" t="s">
        <v>2195</v>
      </c>
      <c r="AE46" s="421" t="s">
        <v>67</v>
      </c>
      <c r="AF46" s="421"/>
      <c r="AG46" s="751" t="s">
        <v>2196</v>
      </c>
      <c r="AH46" s="762">
        <v>50000000</v>
      </c>
    </row>
    <row r="47" spans="1:34" s="754" customFormat="1" ht="45" x14ac:dyDescent="0.25">
      <c r="A47" s="1396"/>
      <c r="B47" s="1396"/>
      <c r="C47" s="2230"/>
      <c r="D47" s="2233"/>
      <c r="E47" s="1396"/>
      <c r="F47" s="1396"/>
      <c r="G47" s="1396"/>
      <c r="H47" s="1389"/>
      <c r="I47" s="1389"/>
      <c r="J47" s="1396"/>
      <c r="K47" s="2249"/>
      <c r="L47" s="2249"/>
      <c r="M47" s="2251"/>
      <c r="N47" s="2261"/>
      <c r="O47" s="2253"/>
      <c r="P47" s="2253"/>
      <c r="Q47" s="748">
        <f>100/4</f>
        <v>25</v>
      </c>
      <c r="R47" s="749">
        <f t="shared" si="5"/>
        <v>25</v>
      </c>
      <c r="S47" s="749">
        <f t="shared" si="5"/>
        <v>25</v>
      </c>
      <c r="T47" s="750">
        <f t="shared" si="5"/>
        <v>25</v>
      </c>
      <c r="U47" s="2264"/>
      <c r="V47" s="2258"/>
      <c r="W47" s="1389"/>
      <c r="X47" s="1389"/>
      <c r="Y47" s="1389"/>
      <c r="Z47" s="421" t="s">
        <v>2197</v>
      </c>
      <c r="AA47" s="751" t="s">
        <v>2198</v>
      </c>
      <c r="AB47" s="41">
        <v>41306</v>
      </c>
      <c r="AC47" s="41">
        <v>41455</v>
      </c>
      <c r="AD47" s="752" t="s">
        <v>2199</v>
      </c>
      <c r="AE47" s="421"/>
      <c r="AF47" s="421" t="s">
        <v>67</v>
      </c>
      <c r="AG47" s="751" t="s">
        <v>2200</v>
      </c>
      <c r="AH47" s="753">
        <v>0</v>
      </c>
    </row>
    <row r="48" spans="1:34" s="754" customFormat="1" ht="45" x14ac:dyDescent="0.25">
      <c r="A48" s="1396"/>
      <c r="B48" s="1396"/>
      <c r="C48" s="2230"/>
      <c r="D48" s="2233"/>
      <c r="E48" s="1396"/>
      <c r="F48" s="1396"/>
      <c r="G48" s="1396"/>
      <c r="H48" s="1389"/>
      <c r="I48" s="1389"/>
      <c r="J48" s="1396"/>
      <c r="K48" s="1389"/>
      <c r="L48" s="1389"/>
      <c r="M48" s="2251"/>
      <c r="N48" s="2261"/>
      <c r="O48" s="2253"/>
      <c r="P48" s="2253"/>
      <c r="Q48" s="748">
        <v>0</v>
      </c>
      <c r="R48" s="749">
        <v>0</v>
      </c>
      <c r="S48" s="749">
        <f t="shared" ref="S48:T51" si="6">100/2</f>
        <v>50</v>
      </c>
      <c r="T48" s="750">
        <f t="shared" si="6"/>
        <v>50</v>
      </c>
      <c r="U48" s="2264"/>
      <c r="V48" s="2258"/>
      <c r="W48" s="1389"/>
      <c r="X48" s="1389"/>
      <c r="Y48" s="1389"/>
      <c r="Z48" s="421" t="s">
        <v>2201</v>
      </c>
      <c r="AA48" s="751" t="s">
        <v>2202</v>
      </c>
      <c r="AB48" s="323">
        <v>41426</v>
      </c>
      <c r="AC48" s="323">
        <v>41578</v>
      </c>
      <c r="AD48" s="752" t="s">
        <v>2119</v>
      </c>
      <c r="AE48" s="421" t="s">
        <v>67</v>
      </c>
      <c r="AF48" s="421"/>
      <c r="AG48" s="751" t="s">
        <v>2203</v>
      </c>
      <c r="AH48" s="758">
        <v>285000000</v>
      </c>
    </row>
    <row r="49" spans="1:34" s="754" customFormat="1" ht="30.75" thickBot="1" x14ac:dyDescent="0.3">
      <c r="A49" s="1396"/>
      <c r="B49" s="1396"/>
      <c r="C49" s="2230"/>
      <c r="D49" s="2233"/>
      <c r="E49" s="1398"/>
      <c r="F49" s="1398"/>
      <c r="G49" s="1398"/>
      <c r="H49" s="1390"/>
      <c r="I49" s="1390"/>
      <c r="J49" s="1398"/>
      <c r="K49" s="1390"/>
      <c r="L49" s="1390"/>
      <c r="M49" s="2267"/>
      <c r="N49" s="2268"/>
      <c r="O49" s="2269"/>
      <c r="P49" s="2269"/>
      <c r="Q49" s="755">
        <v>0</v>
      </c>
      <c r="R49" s="756">
        <v>0</v>
      </c>
      <c r="S49" s="756">
        <f t="shared" si="6"/>
        <v>50</v>
      </c>
      <c r="T49" s="757">
        <f t="shared" si="6"/>
        <v>50</v>
      </c>
      <c r="U49" s="2265"/>
      <c r="V49" s="2259"/>
      <c r="W49" s="1390"/>
      <c r="X49" s="1390"/>
      <c r="Y49" s="1390"/>
      <c r="Z49" s="421" t="s">
        <v>2204</v>
      </c>
      <c r="AA49" s="751" t="s">
        <v>2205</v>
      </c>
      <c r="AB49" s="323">
        <v>41457</v>
      </c>
      <c r="AC49" s="323">
        <v>41578</v>
      </c>
      <c r="AD49" s="752" t="s">
        <v>2186</v>
      </c>
      <c r="AE49" s="421" t="s">
        <v>67</v>
      </c>
      <c r="AF49" s="421"/>
      <c r="AG49" s="751" t="s">
        <v>2206</v>
      </c>
      <c r="AH49" s="758">
        <v>50000000</v>
      </c>
    </row>
    <row r="50" spans="1:34" s="754" customFormat="1" ht="60" x14ac:dyDescent="0.25">
      <c r="A50" s="1396"/>
      <c r="B50" s="1396"/>
      <c r="C50" s="2230"/>
      <c r="D50" s="2233"/>
      <c r="E50" s="1388" t="s">
        <v>114</v>
      </c>
      <c r="F50" s="1395" t="s">
        <v>2207</v>
      </c>
      <c r="G50" s="1395" t="s">
        <v>370</v>
      </c>
      <c r="H50" s="421" t="s">
        <v>67</v>
      </c>
      <c r="I50" s="421"/>
      <c r="J50" s="1395" t="s">
        <v>2208</v>
      </c>
      <c r="K50" s="41">
        <v>41426</v>
      </c>
      <c r="L50" s="41">
        <v>41639</v>
      </c>
      <c r="M50" s="2250">
        <v>0</v>
      </c>
      <c r="N50" s="2260">
        <v>0</v>
      </c>
      <c r="O50" s="2252">
        <v>0.5</v>
      </c>
      <c r="P50" s="2252">
        <v>0.5</v>
      </c>
      <c r="Q50" s="759">
        <v>0</v>
      </c>
      <c r="R50" s="760">
        <v>0</v>
      </c>
      <c r="S50" s="760">
        <f t="shared" si="6"/>
        <v>50</v>
      </c>
      <c r="T50" s="761">
        <f t="shared" si="6"/>
        <v>50</v>
      </c>
      <c r="U50" s="2274"/>
      <c r="V50" s="2257">
        <v>0</v>
      </c>
      <c r="W50" s="1388"/>
      <c r="X50" s="1388"/>
      <c r="Y50" s="1388"/>
      <c r="Z50" s="421" t="s">
        <v>117</v>
      </c>
      <c r="AA50" s="32" t="s">
        <v>2209</v>
      </c>
      <c r="AB50" s="41">
        <v>41426</v>
      </c>
      <c r="AC50" s="41">
        <v>41639</v>
      </c>
      <c r="AD50" s="752" t="s">
        <v>2186</v>
      </c>
      <c r="AE50" s="421" t="s">
        <v>67</v>
      </c>
      <c r="AF50" s="421"/>
      <c r="AG50" s="751" t="s">
        <v>2210</v>
      </c>
      <c r="AH50" s="758">
        <v>79236311.239193097</v>
      </c>
    </row>
    <row r="51" spans="1:34" s="754" customFormat="1" ht="15.75" thickBot="1" x14ac:dyDescent="0.3">
      <c r="A51" s="1398"/>
      <c r="B51" s="1398"/>
      <c r="C51" s="2231"/>
      <c r="D51" s="2234"/>
      <c r="E51" s="1390"/>
      <c r="F51" s="1398"/>
      <c r="G51" s="1398"/>
      <c r="H51" s="422" t="s">
        <v>67</v>
      </c>
      <c r="I51" s="422"/>
      <c r="J51" s="1398"/>
      <c r="K51" s="41">
        <v>41426</v>
      </c>
      <c r="L51" s="41">
        <v>41639</v>
      </c>
      <c r="M51" s="2267"/>
      <c r="N51" s="2268"/>
      <c r="O51" s="2269"/>
      <c r="P51" s="2269"/>
      <c r="Q51" s="755">
        <v>0</v>
      </c>
      <c r="R51" s="756">
        <v>0</v>
      </c>
      <c r="S51" s="756">
        <f t="shared" si="6"/>
        <v>50</v>
      </c>
      <c r="T51" s="757">
        <f t="shared" si="6"/>
        <v>50</v>
      </c>
      <c r="U51" s="2275"/>
      <c r="V51" s="2259"/>
      <c r="W51" s="1390"/>
      <c r="X51" s="1390"/>
      <c r="Y51" s="1390"/>
      <c r="Z51" s="421" t="s">
        <v>346</v>
      </c>
      <c r="AA51" s="751" t="s">
        <v>2211</v>
      </c>
      <c r="AB51" s="41">
        <v>41426</v>
      </c>
      <c r="AC51" s="41">
        <v>41639</v>
      </c>
      <c r="AD51" s="752" t="s">
        <v>2212</v>
      </c>
      <c r="AE51" s="421" t="s">
        <v>67</v>
      </c>
      <c r="AF51" s="421"/>
      <c r="AG51" s="751" t="s">
        <v>2213</v>
      </c>
      <c r="AH51" s="758">
        <v>20763688.760806914</v>
      </c>
    </row>
    <row r="52" spans="1:34" s="771" customFormat="1" ht="30" x14ac:dyDescent="0.25">
      <c r="A52" s="1638" t="s">
        <v>2214</v>
      </c>
      <c r="B52" s="1638" t="s">
        <v>2215</v>
      </c>
      <c r="C52" s="1641">
        <v>2010011000082</v>
      </c>
      <c r="D52" s="2271">
        <v>2500000000</v>
      </c>
      <c r="E52" s="1687" t="s">
        <v>149</v>
      </c>
      <c r="F52" s="1687" t="s">
        <v>2216</v>
      </c>
      <c r="G52" s="1687" t="s">
        <v>370</v>
      </c>
      <c r="H52" s="1687"/>
      <c r="I52" s="1687" t="s">
        <v>67</v>
      </c>
      <c r="J52" s="359" t="s">
        <v>2217</v>
      </c>
      <c r="K52" s="1705">
        <v>41306</v>
      </c>
      <c r="L52" s="1705">
        <v>41639</v>
      </c>
      <c r="M52" s="2277">
        <v>0.5</v>
      </c>
      <c r="N52" s="2278">
        <v>0.16700000000000001</v>
      </c>
      <c r="O52" s="2279">
        <v>0.16700000000000001</v>
      </c>
      <c r="P52" s="2279">
        <v>0.16700000000000001</v>
      </c>
      <c r="Q52" s="769">
        <v>1</v>
      </c>
      <c r="R52" s="359">
        <v>0</v>
      </c>
      <c r="S52" s="359">
        <v>0</v>
      </c>
      <c r="T52" s="359">
        <v>0</v>
      </c>
      <c r="U52" s="2280">
        <v>0.5</v>
      </c>
      <c r="V52" s="2283">
        <v>0.17</v>
      </c>
      <c r="W52" s="1638"/>
      <c r="X52" s="1638"/>
      <c r="Y52" s="1638"/>
      <c r="Z52" s="359" t="s">
        <v>152</v>
      </c>
      <c r="AA52" s="32" t="s">
        <v>2218</v>
      </c>
      <c r="AB52" s="355">
        <v>41306</v>
      </c>
      <c r="AC52" s="355">
        <v>41639</v>
      </c>
      <c r="AD52" s="674" t="s">
        <v>2219</v>
      </c>
      <c r="AE52" s="359"/>
      <c r="AF52" s="359" t="s">
        <v>67</v>
      </c>
      <c r="AG52" s="32" t="s">
        <v>2220</v>
      </c>
      <c r="AH52" s="2276">
        <v>200000000</v>
      </c>
    </row>
    <row r="53" spans="1:34" s="771" customFormat="1" ht="60" x14ac:dyDescent="0.25">
      <c r="A53" s="1639"/>
      <c r="B53" s="2222"/>
      <c r="C53" s="1642"/>
      <c r="D53" s="2272"/>
      <c r="E53" s="1687"/>
      <c r="F53" s="1687"/>
      <c r="G53" s="1687"/>
      <c r="H53" s="1687"/>
      <c r="I53" s="1687"/>
      <c r="J53" s="359" t="s">
        <v>2221</v>
      </c>
      <c r="K53" s="1687"/>
      <c r="L53" s="1687"/>
      <c r="M53" s="2277"/>
      <c r="N53" s="2278"/>
      <c r="O53" s="2279"/>
      <c r="P53" s="2279"/>
      <c r="Q53" s="769">
        <v>0.25</v>
      </c>
      <c r="R53" s="769">
        <v>0.25</v>
      </c>
      <c r="S53" s="769">
        <v>0.25</v>
      </c>
      <c r="T53" s="769">
        <v>0.25</v>
      </c>
      <c r="U53" s="2281"/>
      <c r="V53" s="2284"/>
      <c r="W53" s="1639"/>
      <c r="X53" s="1639"/>
      <c r="Y53" s="1639"/>
      <c r="Z53" s="359" t="s">
        <v>156</v>
      </c>
      <c r="AA53" s="32" t="s">
        <v>2222</v>
      </c>
      <c r="AB53" s="355">
        <v>41306</v>
      </c>
      <c r="AC53" s="355">
        <v>41639</v>
      </c>
      <c r="AD53" s="674" t="s">
        <v>2219</v>
      </c>
      <c r="AE53" s="359"/>
      <c r="AF53" s="359"/>
      <c r="AG53" s="32" t="s">
        <v>2223</v>
      </c>
      <c r="AH53" s="2276"/>
    </row>
    <row r="54" spans="1:34" s="771" customFormat="1" ht="45" x14ac:dyDescent="0.25">
      <c r="A54" s="1639"/>
      <c r="B54" s="2222"/>
      <c r="C54" s="1642"/>
      <c r="D54" s="2272"/>
      <c r="E54" s="1687"/>
      <c r="F54" s="1687"/>
      <c r="G54" s="1687"/>
      <c r="H54" s="1687"/>
      <c r="I54" s="1687"/>
      <c r="J54" s="359" t="s">
        <v>2224</v>
      </c>
      <c r="K54" s="1687"/>
      <c r="L54" s="1687"/>
      <c r="M54" s="2277"/>
      <c r="N54" s="2278"/>
      <c r="O54" s="2279"/>
      <c r="P54" s="2279"/>
      <c r="Q54" s="769">
        <v>0.25</v>
      </c>
      <c r="R54" s="769">
        <v>0.25</v>
      </c>
      <c r="S54" s="769">
        <v>0.25</v>
      </c>
      <c r="T54" s="769">
        <v>0.25</v>
      </c>
      <c r="U54" s="2282"/>
      <c r="V54" s="2285"/>
      <c r="W54" s="1640"/>
      <c r="X54" s="1640"/>
      <c r="Y54" s="1640"/>
      <c r="Z54" s="359" t="s">
        <v>158</v>
      </c>
      <c r="AA54" s="32" t="s">
        <v>2225</v>
      </c>
      <c r="AB54" s="355">
        <v>41306</v>
      </c>
      <c r="AC54" s="355">
        <v>41639</v>
      </c>
      <c r="AD54" s="674" t="s">
        <v>2219</v>
      </c>
      <c r="AE54" s="359"/>
      <c r="AF54" s="359" t="s">
        <v>67</v>
      </c>
      <c r="AG54" s="32" t="s">
        <v>2226</v>
      </c>
      <c r="AH54" s="2276"/>
    </row>
    <row r="55" spans="1:34" s="771" customFormat="1" ht="85.5" x14ac:dyDescent="0.25">
      <c r="A55" s="1639"/>
      <c r="B55" s="2222"/>
      <c r="C55" s="1642"/>
      <c r="D55" s="2272"/>
      <c r="E55" s="1687" t="s">
        <v>182</v>
      </c>
      <c r="F55" s="1687" t="s">
        <v>2227</v>
      </c>
      <c r="G55" s="1687" t="s">
        <v>370</v>
      </c>
      <c r="H55" s="359"/>
      <c r="I55" s="1687" t="s">
        <v>67</v>
      </c>
      <c r="J55" s="359" t="s">
        <v>2228</v>
      </c>
      <c r="K55" s="464">
        <v>41306</v>
      </c>
      <c r="L55" s="464">
        <v>41639</v>
      </c>
      <c r="M55" s="2277">
        <v>0.1182</v>
      </c>
      <c r="N55" s="2278">
        <v>0.46820000000000001</v>
      </c>
      <c r="O55" s="2279">
        <v>0.21820000000000001</v>
      </c>
      <c r="P55" s="2279">
        <v>0.19550000000000001</v>
      </c>
      <c r="Q55" s="769">
        <v>0.25</v>
      </c>
      <c r="R55" s="769">
        <v>0.25</v>
      </c>
      <c r="S55" s="769">
        <v>0.25</v>
      </c>
      <c r="T55" s="769">
        <v>0.25</v>
      </c>
      <c r="U55" s="2280">
        <v>0.12</v>
      </c>
      <c r="V55" s="2283">
        <v>0.23499999999999999</v>
      </c>
      <c r="W55" s="1638"/>
      <c r="X55" s="1638"/>
      <c r="Y55" s="1638" t="s">
        <v>2229</v>
      </c>
      <c r="Z55" s="359" t="s">
        <v>185</v>
      </c>
      <c r="AA55" s="463" t="s">
        <v>2230</v>
      </c>
      <c r="AB55" s="464">
        <v>41306</v>
      </c>
      <c r="AC55" s="464">
        <v>41639</v>
      </c>
      <c r="AD55" s="772" t="s">
        <v>2231</v>
      </c>
      <c r="AE55" s="469" t="s">
        <v>67</v>
      </c>
      <c r="AF55" s="469"/>
      <c r="AG55" s="463" t="s">
        <v>2232</v>
      </c>
      <c r="AH55" s="773">
        <v>121000000</v>
      </c>
    </row>
    <row r="56" spans="1:34" s="771" customFormat="1" ht="57" x14ac:dyDescent="0.25">
      <c r="A56" s="1639"/>
      <c r="B56" s="2222"/>
      <c r="C56" s="1642"/>
      <c r="D56" s="2272"/>
      <c r="E56" s="1687"/>
      <c r="F56" s="1687"/>
      <c r="G56" s="1687"/>
      <c r="H56" s="359"/>
      <c r="I56" s="1687"/>
      <c r="J56" s="359" t="s">
        <v>2233</v>
      </c>
      <c r="K56" s="464">
        <v>41320</v>
      </c>
      <c r="L56" s="464">
        <v>41639</v>
      </c>
      <c r="M56" s="2277"/>
      <c r="N56" s="2278"/>
      <c r="O56" s="2279"/>
      <c r="P56" s="2279"/>
      <c r="Q56" s="769">
        <v>0.1</v>
      </c>
      <c r="R56" s="769">
        <v>0.3</v>
      </c>
      <c r="S56" s="769">
        <v>0.3</v>
      </c>
      <c r="T56" s="769">
        <v>0.3</v>
      </c>
      <c r="U56" s="2281"/>
      <c r="V56" s="2284"/>
      <c r="W56" s="1639"/>
      <c r="X56" s="1639"/>
      <c r="Y56" s="1639"/>
      <c r="Z56" s="359" t="s">
        <v>2234</v>
      </c>
      <c r="AA56" s="463" t="s">
        <v>2235</v>
      </c>
      <c r="AB56" s="464">
        <v>41320</v>
      </c>
      <c r="AC56" s="464">
        <v>41639</v>
      </c>
      <c r="AD56" s="772" t="s">
        <v>2137</v>
      </c>
      <c r="AE56" s="469" t="s">
        <v>67</v>
      </c>
      <c r="AF56" s="469"/>
      <c r="AG56" s="463" t="s">
        <v>2236</v>
      </c>
      <c r="AH56" s="773">
        <v>106700000</v>
      </c>
    </row>
    <row r="57" spans="1:34" s="771" customFormat="1" ht="71.25" x14ac:dyDescent="0.25">
      <c r="A57" s="1639"/>
      <c r="B57" s="2222"/>
      <c r="C57" s="1642"/>
      <c r="D57" s="2272"/>
      <c r="E57" s="1687"/>
      <c r="F57" s="1687"/>
      <c r="G57" s="1687"/>
      <c r="H57" s="1687" t="s">
        <v>67</v>
      </c>
      <c r="I57" s="1687"/>
      <c r="J57" s="359" t="s">
        <v>2237</v>
      </c>
      <c r="K57" s="464">
        <v>41306</v>
      </c>
      <c r="L57" s="464">
        <v>41639</v>
      </c>
      <c r="M57" s="2277"/>
      <c r="N57" s="2278"/>
      <c r="O57" s="2279"/>
      <c r="P57" s="2279"/>
      <c r="Q57" s="769">
        <v>0.1</v>
      </c>
      <c r="R57" s="769">
        <v>0.3</v>
      </c>
      <c r="S57" s="769">
        <v>0.3</v>
      </c>
      <c r="T57" s="769">
        <v>0.3</v>
      </c>
      <c r="U57" s="2281"/>
      <c r="V57" s="2284"/>
      <c r="W57" s="1639"/>
      <c r="X57" s="1639"/>
      <c r="Y57" s="1639"/>
      <c r="Z57" s="359" t="s">
        <v>2238</v>
      </c>
      <c r="AA57" s="463" t="s">
        <v>2239</v>
      </c>
      <c r="AB57" s="464">
        <v>41306</v>
      </c>
      <c r="AC57" s="464">
        <v>41639</v>
      </c>
      <c r="AD57" s="772" t="s">
        <v>2137</v>
      </c>
      <c r="AE57" s="469" t="s">
        <v>67</v>
      </c>
      <c r="AF57" s="469"/>
      <c r="AG57" s="463" t="s">
        <v>2240</v>
      </c>
      <c r="AH57" s="773">
        <v>123000000</v>
      </c>
    </row>
    <row r="58" spans="1:34" s="771" customFormat="1" ht="42.75" x14ac:dyDescent="0.25">
      <c r="A58" s="1639"/>
      <c r="B58" s="2222"/>
      <c r="C58" s="1642"/>
      <c r="D58" s="2272"/>
      <c r="E58" s="1687"/>
      <c r="F58" s="1687"/>
      <c r="G58" s="1687"/>
      <c r="H58" s="1687"/>
      <c r="I58" s="1687"/>
      <c r="J58" s="359" t="s">
        <v>2241</v>
      </c>
      <c r="K58" s="464">
        <v>41320</v>
      </c>
      <c r="L58" s="464">
        <v>41639</v>
      </c>
      <c r="M58" s="2277"/>
      <c r="N58" s="2278"/>
      <c r="O58" s="2279"/>
      <c r="P58" s="2279"/>
      <c r="Q58" s="359">
        <v>0</v>
      </c>
      <c r="R58" s="769">
        <v>0.25</v>
      </c>
      <c r="S58" s="769">
        <v>0.25</v>
      </c>
      <c r="T58" s="769">
        <v>0.5</v>
      </c>
      <c r="U58" s="2281"/>
      <c r="V58" s="2284"/>
      <c r="W58" s="1639"/>
      <c r="X58" s="1639"/>
      <c r="Y58" s="1639"/>
      <c r="Z58" s="359" t="s">
        <v>2242</v>
      </c>
      <c r="AA58" s="463" t="s">
        <v>2243</v>
      </c>
      <c r="AB58" s="464">
        <v>41320</v>
      </c>
      <c r="AC58" s="464">
        <v>41639</v>
      </c>
      <c r="AD58" s="772" t="s">
        <v>2137</v>
      </c>
      <c r="AE58" s="469"/>
      <c r="AF58" s="469" t="s">
        <v>67</v>
      </c>
      <c r="AG58" s="463" t="s">
        <v>2244</v>
      </c>
      <c r="AH58" s="773">
        <v>70000000</v>
      </c>
    </row>
    <row r="59" spans="1:34" s="771" customFormat="1" ht="15" x14ac:dyDescent="0.25">
      <c r="A59" s="1639"/>
      <c r="B59" s="2222"/>
      <c r="C59" s="1642"/>
      <c r="D59" s="2272"/>
      <c r="E59" s="1687"/>
      <c r="F59" s="1687"/>
      <c r="G59" s="1687"/>
      <c r="H59" s="1687"/>
      <c r="I59" s="1687"/>
      <c r="J59" s="1687" t="s">
        <v>2245</v>
      </c>
      <c r="K59" s="1636">
        <v>41320</v>
      </c>
      <c r="L59" s="1636" t="s">
        <v>2246</v>
      </c>
      <c r="M59" s="2277"/>
      <c r="N59" s="2278"/>
      <c r="O59" s="2279"/>
      <c r="P59" s="2279"/>
      <c r="Q59" s="2289">
        <v>0.25</v>
      </c>
      <c r="R59" s="2289">
        <v>0.25</v>
      </c>
      <c r="S59" s="2289">
        <v>0.25</v>
      </c>
      <c r="T59" s="2289">
        <v>0.25</v>
      </c>
      <c r="U59" s="2281"/>
      <c r="V59" s="2284"/>
      <c r="W59" s="1639"/>
      <c r="X59" s="1639"/>
      <c r="Y59" s="1639"/>
      <c r="Z59" s="1687" t="s">
        <v>2247</v>
      </c>
      <c r="AA59" s="2287" t="s">
        <v>2248</v>
      </c>
      <c r="AB59" s="1636">
        <v>41320</v>
      </c>
      <c r="AC59" s="1636" t="s">
        <v>2246</v>
      </c>
      <c r="AD59" s="2286" t="s">
        <v>2249</v>
      </c>
      <c r="AE59" s="1652"/>
      <c r="AF59" s="1652" t="s">
        <v>67</v>
      </c>
      <c r="AG59" s="2287" t="s">
        <v>2250</v>
      </c>
      <c r="AH59" s="2288">
        <v>245000000</v>
      </c>
    </row>
    <row r="60" spans="1:34" s="771" customFormat="1" ht="15" x14ac:dyDescent="0.25">
      <c r="A60" s="1639"/>
      <c r="B60" s="2222"/>
      <c r="C60" s="1642"/>
      <c r="D60" s="2272"/>
      <c r="E60" s="1687"/>
      <c r="F60" s="1687"/>
      <c r="G60" s="1687"/>
      <c r="H60" s="1687"/>
      <c r="I60" s="1687"/>
      <c r="J60" s="1687"/>
      <c r="K60" s="1636"/>
      <c r="L60" s="1636"/>
      <c r="M60" s="2277"/>
      <c r="N60" s="2278"/>
      <c r="O60" s="2279"/>
      <c r="P60" s="2279"/>
      <c r="Q60" s="1687"/>
      <c r="R60" s="1687"/>
      <c r="S60" s="1687"/>
      <c r="T60" s="1687"/>
      <c r="U60" s="2281"/>
      <c r="V60" s="2284"/>
      <c r="W60" s="1639"/>
      <c r="X60" s="1639"/>
      <c r="Y60" s="1639"/>
      <c r="Z60" s="1687"/>
      <c r="AA60" s="2287"/>
      <c r="AB60" s="1636"/>
      <c r="AC60" s="1636"/>
      <c r="AD60" s="2286"/>
      <c r="AE60" s="1652"/>
      <c r="AF60" s="1652"/>
      <c r="AG60" s="2287"/>
      <c r="AH60" s="2288"/>
    </row>
    <row r="61" spans="1:34" s="771" customFormat="1" ht="15" x14ac:dyDescent="0.25">
      <c r="A61" s="1639"/>
      <c r="B61" s="2222"/>
      <c r="C61" s="1642"/>
      <c r="D61" s="2272"/>
      <c r="E61" s="1687"/>
      <c r="F61" s="1687"/>
      <c r="G61" s="1687"/>
      <c r="H61" s="1687"/>
      <c r="I61" s="1687"/>
      <c r="J61" s="1687"/>
      <c r="K61" s="1636"/>
      <c r="L61" s="1636"/>
      <c r="M61" s="2277"/>
      <c r="N61" s="2278"/>
      <c r="O61" s="2279"/>
      <c r="P61" s="2279"/>
      <c r="Q61" s="1687"/>
      <c r="R61" s="1687"/>
      <c r="S61" s="1687"/>
      <c r="T61" s="1687"/>
      <c r="U61" s="2281"/>
      <c r="V61" s="2284"/>
      <c r="W61" s="1639"/>
      <c r="X61" s="1639"/>
      <c r="Y61" s="1639"/>
      <c r="Z61" s="1687"/>
      <c r="AA61" s="2287"/>
      <c r="AB61" s="1636"/>
      <c r="AC61" s="1636"/>
      <c r="AD61" s="2286"/>
      <c r="AE61" s="1652"/>
      <c r="AF61" s="1652"/>
      <c r="AG61" s="2287"/>
      <c r="AH61" s="2288"/>
    </row>
    <row r="62" spans="1:34" s="771" customFormat="1" ht="15" x14ac:dyDescent="0.25">
      <c r="A62" s="1639"/>
      <c r="B62" s="2222"/>
      <c r="C62" s="1642"/>
      <c r="D62" s="2272"/>
      <c r="E62" s="1687"/>
      <c r="F62" s="1687"/>
      <c r="G62" s="1687"/>
      <c r="H62" s="1687"/>
      <c r="I62" s="1687"/>
      <c r="J62" s="1687"/>
      <c r="K62" s="1636"/>
      <c r="L62" s="1636"/>
      <c r="M62" s="2277"/>
      <c r="N62" s="2278"/>
      <c r="O62" s="2279"/>
      <c r="P62" s="2279"/>
      <c r="Q62" s="1687"/>
      <c r="R62" s="1687"/>
      <c r="S62" s="1687"/>
      <c r="T62" s="1687"/>
      <c r="U62" s="2281"/>
      <c r="V62" s="2284"/>
      <c r="W62" s="1639"/>
      <c r="X62" s="1639"/>
      <c r="Y62" s="1639"/>
      <c r="Z62" s="1687"/>
      <c r="AA62" s="2287"/>
      <c r="AB62" s="1636"/>
      <c r="AC62" s="1636"/>
      <c r="AD62" s="2286"/>
      <c r="AE62" s="1652"/>
      <c r="AF62" s="1652"/>
      <c r="AG62" s="2287"/>
      <c r="AH62" s="2288"/>
    </row>
    <row r="63" spans="1:34" s="771" customFormat="1" ht="75" x14ac:dyDescent="0.25">
      <c r="A63" s="1639"/>
      <c r="B63" s="2222"/>
      <c r="C63" s="1642"/>
      <c r="D63" s="2272"/>
      <c r="E63" s="1687"/>
      <c r="F63" s="1687"/>
      <c r="G63" s="1687"/>
      <c r="H63" s="1687"/>
      <c r="I63" s="1687"/>
      <c r="J63" s="359" t="s">
        <v>2251</v>
      </c>
      <c r="K63" s="464">
        <v>41306</v>
      </c>
      <c r="L63" s="464">
        <v>41639</v>
      </c>
      <c r="M63" s="2277"/>
      <c r="N63" s="2278"/>
      <c r="O63" s="2279"/>
      <c r="P63" s="2279"/>
      <c r="Q63" s="769">
        <v>0.1</v>
      </c>
      <c r="R63" s="769">
        <v>0.3</v>
      </c>
      <c r="S63" s="769">
        <v>0.3</v>
      </c>
      <c r="T63" s="769">
        <v>0.3</v>
      </c>
      <c r="U63" s="2281"/>
      <c r="V63" s="2284"/>
      <c r="W63" s="1639"/>
      <c r="X63" s="1639"/>
      <c r="Y63" s="1639"/>
      <c r="Z63" s="359" t="s">
        <v>2252</v>
      </c>
      <c r="AA63" s="463" t="s">
        <v>2253</v>
      </c>
      <c r="AB63" s="464">
        <v>41306</v>
      </c>
      <c r="AC63" s="464">
        <v>41639</v>
      </c>
      <c r="AD63" s="772" t="s">
        <v>2137</v>
      </c>
      <c r="AE63" s="469"/>
      <c r="AF63" s="469" t="s">
        <v>67</v>
      </c>
      <c r="AG63" s="463" t="s">
        <v>2254</v>
      </c>
      <c r="AH63" s="773">
        <v>42900000</v>
      </c>
    </row>
    <row r="64" spans="1:34" s="771" customFormat="1" ht="15" x14ac:dyDescent="0.25">
      <c r="A64" s="1639"/>
      <c r="B64" s="2222"/>
      <c r="C64" s="1642"/>
      <c r="D64" s="2272"/>
      <c r="E64" s="1687"/>
      <c r="F64" s="1687"/>
      <c r="G64" s="1687"/>
      <c r="H64" s="1687"/>
      <c r="I64" s="1687"/>
      <c r="J64" s="1687" t="s">
        <v>2255</v>
      </c>
      <c r="K64" s="1636">
        <v>41306</v>
      </c>
      <c r="L64" s="1636">
        <v>41639</v>
      </c>
      <c r="M64" s="2277"/>
      <c r="N64" s="2278"/>
      <c r="O64" s="2279"/>
      <c r="P64" s="2279"/>
      <c r="Q64" s="1687"/>
      <c r="R64" s="1687"/>
      <c r="S64" s="1687"/>
      <c r="T64" s="1687"/>
      <c r="U64" s="2281"/>
      <c r="V64" s="2284"/>
      <c r="W64" s="1639"/>
      <c r="X64" s="1639"/>
      <c r="Y64" s="1639"/>
      <c r="Z64" s="1687" t="s">
        <v>2256</v>
      </c>
      <c r="AA64" s="2287" t="s">
        <v>2257</v>
      </c>
      <c r="AB64" s="1636">
        <v>41306</v>
      </c>
      <c r="AC64" s="1636">
        <v>41639</v>
      </c>
      <c r="AD64" s="2286"/>
      <c r="AE64" s="1652"/>
      <c r="AF64" s="1652" t="s">
        <v>67</v>
      </c>
      <c r="AG64" s="2287" t="s">
        <v>2258</v>
      </c>
      <c r="AH64" s="2290">
        <v>193045000</v>
      </c>
    </row>
    <row r="65" spans="1:34" s="771" customFormat="1" ht="15" x14ac:dyDescent="0.25">
      <c r="A65" s="1639"/>
      <c r="B65" s="2222"/>
      <c r="C65" s="1642"/>
      <c r="D65" s="2272"/>
      <c r="E65" s="1687"/>
      <c r="F65" s="1687"/>
      <c r="G65" s="1687"/>
      <c r="H65" s="1687"/>
      <c r="I65" s="1687"/>
      <c r="J65" s="1687"/>
      <c r="K65" s="1636"/>
      <c r="L65" s="1636"/>
      <c r="M65" s="2277"/>
      <c r="N65" s="2278"/>
      <c r="O65" s="2279"/>
      <c r="P65" s="2279"/>
      <c r="Q65" s="1687"/>
      <c r="R65" s="1687"/>
      <c r="S65" s="1687"/>
      <c r="T65" s="1687"/>
      <c r="U65" s="2281"/>
      <c r="V65" s="2284"/>
      <c r="W65" s="1639"/>
      <c r="X65" s="1639"/>
      <c r="Y65" s="1639"/>
      <c r="Z65" s="1687"/>
      <c r="AA65" s="2287"/>
      <c r="AB65" s="1636"/>
      <c r="AC65" s="1636"/>
      <c r="AD65" s="2286"/>
      <c r="AE65" s="1652"/>
      <c r="AF65" s="1652"/>
      <c r="AG65" s="2287"/>
      <c r="AH65" s="2290"/>
    </row>
    <row r="66" spans="1:34" s="771" customFormat="1" ht="30" x14ac:dyDescent="0.25">
      <c r="A66" s="1639"/>
      <c r="B66" s="2222"/>
      <c r="C66" s="1639"/>
      <c r="D66" s="2272"/>
      <c r="E66" s="1687"/>
      <c r="F66" s="1687"/>
      <c r="G66" s="1687"/>
      <c r="H66" s="1687"/>
      <c r="I66" s="1687"/>
      <c r="J66" s="359" t="s">
        <v>2259</v>
      </c>
      <c r="K66" s="1705">
        <v>41306</v>
      </c>
      <c r="L66" s="1705">
        <v>41274</v>
      </c>
      <c r="M66" s="2277"/>
      <c r="N66" s="2278"/>
      <c r="O66" s="2279"/>
      <c r="P66" s="2279"/>
      <c r="Q66" s="359">
        <v>0</v>
      </c>
      <c r="R66" s="769">
        <v>1</v>
      </c>
      <c r="S66" s="359">
        <v>0</v>
      </c>
      <c r="T66" s="359">
        <v>0</v>
      </c>
      <c r="U66" s="2281"/>
      <c r="V66" s="2284"/>
      <c r="W66" s="1639"/>
      <c r="X66" s="1639"/>
      <c r="Y66" s="1639"/>
      <c r="Z66" s="359" t="s">
        <v>2260</v>
      </c>
      <c r="AA66" s="32" t="s">
        <v>2261</v>
      </c>
      <c r="AB66" s="355">
        <v>41306</v>
      </c>
      <c r="AC66" s="355">
        <v>41639</v>
      </c>
      <c r="AD66" s="1705" t="s">
        <v>2219</v>
      </c>
      <c r="AE66" s="1687"/>
      <c r="AF66" s="1687" t="s">
        <v>67</v>
      </c>
      <c r="AG66" s="2292" t="s">
        <v>2262</v>
      </c>
      <c r="AH66" s="2291">
        <v>1098355000</v>
      </c>
    </row>
    <row r="67" spans="1:34" s="771" customFormat="1" ht="45" x14ac:dyDescent="0.25">
      <c r="A67" s="1639"/>
      <c r="B67" s="2222"/>
      <c r="C67" s="1639"/>
      <c r="D67" s="2272"/>
      <c r="E67" s="1687"/>
      <c r="F67" s="1687"/>
      <c r="G67" s="1687"/>
      <c r="H67" s="1687"/>
      <c r="I67" s="1687"/>
      <c r="J67" s="359" t="s">
        <v>2263</v>
      </c>
      <c r="K67" s="1687"/>
      <c r="L67" s="1687"/>
      <c r="M67" s="2277"/>
      <c r="N67" s="2278"/>
      <c r="O67" s="2279"/>
      <c r="P67" s="2279"/>
      <c r="Q67" s="769">
        <v>0.25</v>
      </c>
      <c r="R67" s="769">
        <v>0.75</v>
      </c>
      <c r="S67" s="359">
        <v>0</v>
      </c>
      <c r="T67" s="359">
        <v>0</v>
      </c>
      <c r="U67" s="2281"/>
      <c r="V67" s="2284"/>
      <c r="W67" s="1639"/>
      <c r="X67" s="1639"/>
      <c r="Y67" s="1639"/>
      <c r="Z67" s="359" t="s">
        <v>2264</v>
      </c>
      <c r="AA67" s="32" t="s">
        <v>2265</v>
      </c>
      <c r="AB67" s="355">
        <v>41306</v>
      </c>
      <c r="AC67" s="355">
        <v>41639</v>
      </c>
      <c r="AD67" s="1705"/>
      <c r="AE67" s="1687"/>
      <c r="AF67" s="1687"/>
      <c r="AG67" s="2292"/>
      <c r="AH67" s="2291"/>
    </row>
    <row r="68" spans="1:34" s="771" customFormat="1" ht="90" x14ac:dyDescent="0.25">
      <c r="A68" s="1639"/>
      <c r="B68" s="2222"/>
      <c r="C68" s="1639"/>
      <c r="D68" s="2272"/>
      <c r="E68" s="1687"/>
      <c r="F68" s="1687"/>
      <c r="G68" s="1687"/>
      <c r="H68" s="1687"/>
      <c r="I68" s="1687"/>
      <c r="J68" s="359" t="s">
        <v>2266</v>
      </c>
      <c r="K68" s="1687"/>
      <c r="L68" s="1687"/>
      <c r="M68" s="2277"/>
      <c r="N68" s="2278"/>
      <c r="O68" s="2279"/>
      <c r="P68" s="2279"/>
      <c r="Q68" s="359">
        <v>0</v>
      </c>
      <c r="R68" s="769">
        <v>1</v>
      </c>
      <c r="S68" s="359">
        <v>0</v>
      </c>
      <c r="T68" s="359">
        <v>0</v>
      </c>
      <c r="U68" s="2281"/>
      <c r="V68" s="2284"/>
      <c r="W68" s="1639"/>
      <c r="X68" s="1639"/>
      <c r="Y68" s="1639"/>
      <c r="Z68" s="359" t="s">
        <v>2267</v>
      </c>
      <c r="AA68" s="32" t="s">
        <v>2268</v>
      </c>
      <c r="AB68" s="355">
        <v>41306</v>
      </c>
      <c r="AC68" s="355">
        <v>41639</v>
      </c>
      <c r="AD68" s="1705"/>
      <c r="AE68" s="1687"/>
      <c r="AF68" s="1687"/>
      <c r="AG68" s="2292" t="s">
        <v>2269</v>
      </c>
      <c r="AH68" s="2291"/>
    </row>
    <row r="69" spans="1:34" s="771" customFormat="1" ht="30" x14ac:dyDescent="0.25">
      <c r="A69" s="1639"/>
      <c r="B69" s="2222"/>
      <c r="C69" s="1639"/>
      <c r="D69" s="2272"/>
      <c r="E69" s="1687"/>
      <c r="F69" s="1687"/>
      <c r="G69" s="1687"/>
      <c r="H69" s="1687"/>
      <c r="I69" s="1687"/>
      <c r="J69" s="359" t="s">
        <v>2270</v>
      </c>
      <c r="K69" s="1687"/>
      <c r="L69" s="1687"/>
      <c r="M69" s="2277"/>
      <c r="N69" s="2278"/>
      <c r="O69" s="2279"/>
      <c r="P69" s="2279"/>
      <c r="Q69" s="359">
        <v>0</v>
      </c>
      <c r="R69" s="769">
        <v>0.5</v>
      </c>
      <c r="S69" s="769">
        <v>0.5</v>
      </c>
      <c r="T69" s="359">
        <v>0</v>
      </c>
      <c r="U69" s="2282"/>
      <c r="V69" s="2285"/>
      <c r="W69" s="1640"/>
      <c r="X69" s="1640"/>
      <c r="Y69" s="1640"/>
      <c r="Z69" s="359" t="s">
        <v>2271</v>
      </c>
      <c r="AA69" s="32" t="s">
        <v>2272</v>
      </c>
      <c r="AB69" s="355">
        <v>41306</v>
      </c>
      <c r="AC69" s="355">
        <v>41639</v>
      </c>
      <c r="AD69" s="1687"/>
      <c r="AE69" s="1687"/>
      <c r="AF69" s="1687"/>
      <c r="AG69" s="2292"/>
      <c r="AH69" s="2291"/>
    </row>
    <row r="70" spans="1:34" s="771" customFormat="1" ht="75" x14ac:dyDescent="0.25">
      <c r="A70" s="1639"/>
      <c r="B70" s="2222"/>
      <c r="C70" s="1639"/>
      <c r="D70" s="2272"/>
      <c r="E70" s="1687" t="s">
        <v>188</v>
      </c>
      <c r="F70" s="1687" t="s">
        <v>2273</v>
      </c>
      <c r="G70" s="1687" t="s">
        <v>370</v>
      </c>
      <c r="H70" s="1687"/>
      <c r="I70" s="1687"/>
      <c r="J70" s="359" t="s">
        <v>2274</v>
      </c>
      <c r="K70" s="1705">
        <v>41306</v>
      </c>
      <c r="L70" s="1705">
        <v>41274</v>
      </c>
      <c r="M70" s="2277">
        <v>8.3299999999999999E-2</v>
      </c>
      <c r="N70" s="2278">
        <v>8.3299999999999999E-2</v>
      </c>
      <c r="O70" s="2279">
        <v>0.5</v>
      </c>
      <c r="P70" s="2279">
        <v>0.33329999999999999</v>
      </c>
      <c r="Q70" s="769">
        <v>0.25</v>
      </c>
      <c r="R70" s="769">
        <v>0.25</v>
      </c>
      <c r="S70" s="769">
        <v>0.25</v>
      </c>
      <c r="T70" s="769">
        <v>0.25</v>
      </c>
      <c r="U70" s="2280">
        <v>0.08</v>
      </c>
      <c r="V70" s="2283">
        <v>0.08</v>
      </c>
      <c r="W70" s="1638"/>
      <c r="X70" s="1638"/>
      <c r="Y70" s="1638"/>
      <c r="Z70" s="359" t="s">
        <v>191</v>
      </c>
      <c r="AA70" s="32" t="s">
        <v>2275</v>
      </c>
      <c r="AB70" s="355">
        <v>41306</v>
      </c>
      <c r="AC70" s="355">
        <v>41639</v>
      </c>
      <c r="AD70" s="359" t="s">
        <v>2219</v>
      </c>
      <c r="AE70" s="359"/>
      <c r="AF70" s="359" t="s">
        <v>67</v>
      </c>
      <c r="AG70" s="32" t="s">
        <v>2276</v>
      </c>
      <c r="AH70" s="2291">
        <v>50000000</v>
      </c>
    </row>
    <row r="71" spans="1:34" s="771" customFormat="1" ht="60" x14ac:dyDescent="0.25">
      <c r="A71" s="1639"/>
      <c r="B71" s="2222"/>
      <c r="C71" s="1639"/>
      <c r="D71" s="2272"/>
      <c r="E71" s="1687"/>
      <c r="F71" s="1687"/>
      <c r="G71" s="1687"/>
      <c r="H71" s="1687"/>
      <c r="I71" s="1687"/>
      <c r="J71" s="359" t="s">
        <v>2277</v>
      </c>
      <c r="K71" s="1687"/>
      <c r="L71" s="1687"/>
      <c r="M71" s="2277"/>
      <c r="N71" s="2278"/>
      <c r="O71" s="2279"/>
      <c r="P71" s="2279"/>
      <c r="Q71" s="359">
        <v>0</v>
      </c>
      <c r="R71" s="359">
        <v>0</v>
      </c>
      <c r="S71" s="769">
        <v>0.75</v>
      </c>
      <c r="T71" s="769">
        <v>0.25</v>
      </c>
      <c r="U71" s="2281"/>
      <c r="V71" s="2284"/>
      <c r="W71" s="1639"/>
      <c r="X71" s="1639"/>
      <c r="Y71" s="1639"/>
      <c r="Z71" s="359" t="s">
        <v>195</v>
      </c>
      <c r="AA71" s="32" t="s">
        <v>2278</v>
      </c>
      <c r="AB71" s="355">
        <v>41306</v>
      </c>
      <c r="AC71" s="355">
        <v>41639</v>
      </c>
      <c r="AD71" s="359" t="s">
        <v>2219</v>
      </c>
      <c r="AE71" s="359"/>
      <c r="AF71" s="359" t="s">
        <v>67</v>
      </c>
      <c r="AG71" s="32" t="s">
        <v>2279</v>
      </c>
      <c r="AH71" s="2291"/>
    </row>
    <row r="72" spans="1:34" s="771" customFormat="1" ht="45" x14ac:dyDescent="0.25">
      <c r="A72" s="1639"/>
      <c r="B72" s="2222"/>
      <c r="C72" s="1639"/>
      <c r="D72" s="2272"/>
      <c r="E72" s="1687"/>
      <c r="F72" s="1687"/>
      <c r="G72" s="1687"/>
      <c r="H72" s="1687"/>
      <c r="I72" s="1687"/>
      <c r="J72" s="359" t="s">
        <v>2280</v>
      </c>
      <c r="K72" s="1687"/>
      <c r="L72" s="1687"/>
      <c r="M72" s="2277"/>
      <c r="N72" s="2278"/>
      <c r="O72" s="2279"/>
      <c r="P72" s="2279"/>
      <c r="Q72" s="359">
        <v>0</v>
      </c>
      <c r="R72" s="359">
        <v>0</v>
      </c>
      <c r="S72" s="769">
        <v>0.5</v>
      </c>
      <c r="T72" s="769">
        <v>0.5</v>
      </c>
      <c r="U72" s="2282"/>
      <c r="V72" s="2285"/>
      <c r="W72" s="1640"/>
      <c r="X72" s="1640"/>
      <c r="Y72" s="1640"/>
      <c r="Z72" s="359" t="s">
        <v>2281</v>
      </c>
      <c r="AA72" s="32" t="s">
        <v>2282</v>
      </c>
      <c r="AB72" s="355">
        <v>41306</v>
      </c>
      <c r="AC72" s="355">
        <v>41639</v>
      </c>
      <c r="AD72" s="674" t="s">
        <v>2219</v>
      </c>
      <c r="AE72" s="359" t="s">
        <v>67</v>
      </c>
      <c r="AF72" s="356"/>
      <c r="AG72" s="32" t="s">
        <v>2283</v>
      </c>
      <c r="AH72" s="2291"/>
    </row>
    <row r="73" spans="1:34" s="771" customFormat="1" ht="60" x14ac:dyDescent="0.25">
      <c r="A73" s="1639"/>
      <c r="B73" s="2222"/>
      <c r="C73" s="1639"/>
      <c r="D73" s="2272"/>
      <c r="E73" s="1687" t="s">
        <v>199</v>
      </c>
      <c r="F73" s="1687" t="s">
        <v>2284</v>
      </c>
      <c r="G73" s="1687" t="s">
        <v>370</v>
      </c>
      <c r="H73" s="1687" t="s">
        <v>67</v>
      </c>
      <c r="I73" s="1687"/>
      <c r="J73" s="1687" t="s">
        <v>2285</v>
      </c>
      <c r="K73" s="1705">
        <v>41306</v>
      </c>
      <c r="L73" s="1705">
        <v>41274</v>
      </c>
      <c r="M73" s="2277">
        <v>0.25</v>
      </c>
      <c r="N73" s="2278">
        <v>0.25</v>
      </c>
      <c r="O73" s="2279">
        <v>0.25</v>
      </c>
      <c r="P73" s="2279">
        <v>0.25</v>
      </c>
      <c r="Q73" s="2298">
        <v>0.25</v>
      </c>
      <c r="R73" s="2298">
        <v>0.25</v>
      </c>
      <c r="S73" s="2298">
        <v>0.25</v>
      </c>
      <c r="T73" s="2298">
        <v>0.25</v>
      </c>
      <c r="U73" s="2280">
        <v>0.25</v>
      </c>
      <c r="V73" s="2283">
        <v>0.25</v>
      </c>
      <c r="W73" s="2293"/>
      <c r="X73" s="2293"/>
      <c r="Y73" s="2293"/>
      <c r="Z73" s="1705" t="s">
        <v>202</v>
      </c>
      <c r="AA73" s="2296" t="s">
        <v>2286</v>
      </c>
      <c r="AB73" s="355">
        <v>41306</v>
      </c>
      <c r="AC73" s="355">
        <v>41639</v>
      </c>
      <c r="AD73" s="674" t="s">
        <v>2219</v>
      </c>
      <c r="AE73" s="356"/>
      <c r="AF73" s="359" t="s">
        <v>67</v>
      </c>
      <c r="AG73" s="32" t="s">
        <v>2287</v>
      </c>
      <c r="AH73" s="2297">
        <v>224000000</v>
      </c>
    </row>
    <row r="74" spans="1:34" s="771" customFormat="1" ht="45" x14ac:dyDescent="0.25">
      <c r="A74" s="1639"/>
      <c r="B74" s="2222"/>
      <c r="C74" s="1639"/>
      <c r="D74" s="2272"/>
      <c r="E74" s="1687"/>
      <c r="F74" s="1687"/>
      <c r="G74" s="1687"/>
      <c r="H74" s="1687"/>
      <c r="I74" s="1687"/>
      <c r="J74" s="1687"/>
      <c r="K74" s="1705"/>
      <c r="L74" s="1705"/>
      <c r="M74" s="2277"/>
      <c r="N74" s="2278"/>
      <c r="O74" s="2279"/>
      <c r="P74" s="2279"/>
      <c r="Q74" s="2294"/>
      <c r="R74" s="2294"/>
      <c r="S74" s="2294"/>
      <c r="T74" s="2294"/>
      <c r="U74" s="2300"/>
      <c r="V74" s="2302"/>
      <c r="W74" s="2294"/>
      <c r="X74" s="2294"/>
      <c r="Y74" s="2294"/>
      <c r="Z74" s="1705"/>
      <c r="AA74" s="2296"/>
      <c r="AB74" s="355">
        <v>41306</v>
      </c>
      <c r="AC74" s="355">
        <v>41639</v>
      </c>
      <c r="AD74" s="674" t="s">
        <v>2219</v>
      </c>
      <c r="AE74" s="359" t="s">
        <v>67</v>
      </c>
      <c r="AF74" s="356"/>
      <c r="AG74" s="32" t="s">
        <v>2288</v>
      </c>
      <c r="AH74" s="2297"/>
    </row>
    <row r="75" spans="1:34" s="771" customFormat="1" ht="30" x14ac:dyDescent="0.25">
      <c r="A75" s="1639"/>
      <c r="B75" s="2214"/>
      <c r="C75" s="1640"/>
      <c r="D75" s="2273"/>
      <c r="E75" s="1687"/>
      <c r="F75" s="1687"/>
      <c r="G75" s="1687"/>
      <c r="H75" s="1687"/>
      <c r="I75" s="1687"/>
      <c r="J75" s="1687"/>
      <c r="K75" s="1687"/>
      <c r="L75" s="1687"/>
      <c r="M75" s="2277"/>
      <c r="N75" s="2278"/>
      <c r="O75" s="2279"/>
      <c r="P75" s="2279"/>
      <c r="Q75" s="2299"/>
      <c r="R75" s="2299"/>
      <c r="S75" s="2299"/>
      <c r="T75" s="2299"/>
      <c r="U75" s="2301"/>
      <c r="V75" s="2303"/>
      <c r="W75" s="2295"/>
      <c r="X75" s="2295"/>
      <c r="Y75" s="2295"/>
      <c r="Z75" s="674" t="s">
        <v>205</v>
      </c>
      <c r="AA75" s="32" t="s">
        <v>2289</v>
      </c>
      <c r="AB75" s="41">
        <v>41426</v>
      </c>
      <c r="AC75" s="41">
        <v>41639</v>
      </c>
      <c r="AD75" s="752" t="s">
        <v>2219</v>
      </c>
      <c r="AE75" s="421" t="s">
        <v>67</v>
      </c>
      <c r="AF75" s="421"/>
      <c r="AG75" s="751" t="s">
        <v>2213</v>
      </c>
      <c r="AH75" s="758">
        <v>26000000</v>
      </c>
    </row>
    <row r="76" spans="1:34" s="784" customFormat="1" ht="105" x14ac:dyDescent="0.25">
      <c r="A76" s="1638" t="s">
        <v>2290</v>
      </c>
      <c r="B76" s="1638" t="s">
        <v>2291</v>
      </c>
      <c r="C76" s="1641">
        <v>2012011000185</v>
      </c>
      <c r="D76" s="1638">
        <v>500000000</v>
      </c>
      <c r="E76" s="1638" t="s">
        <v>221</v>
      </c>
      <c r="F76" s="1687" t="s">
        <v>2292</v>
      </c>
      <c r="G76" s="1687" t="s">
        <v>370</v>
      </c>
      <c r="H76" s="1655"/>
      <c r="I76" s="1655" t="s">
        <v>67</v>
      </c>
      <c r="J76" s="1687" t="s">
        <v>2293</v>
      </c>
      <c r="K76" s="2310">
        <v>41334</v>
      </c>
      <c r="L76" s="2310">
        <v>41518</v>
      </c>
      <c r="M76" s="2277">
        <v>0.1</v>
      </c>
      <c r="N76" s="2278">
        <v>0.1</v>
      </c>
      <c r="O76" s="2279">
        <v>0.33329999999999999</v>
      </c>
      <c r="P76" s="2279">
        <v>0.4667</v>
      </c>
      <c r="Q76" s="774">
        <v>0.1</v>
      </c>
      <c r="R76" s="774">
        <v>0.1</v>
      </c>
      <c r="S76" s="779">
        <v>0.4</v>
      </c>
      <c r="T76" s="780">
        <v>0.4</v>
      </c>
      <c r="U76" s="2304">
        <v>0.1</v>
      </c>
      <c r="V76" s="2307">
        <v>0</v>
      </c>
      <c r="W76" s="2213"/>
      <c r="X76" s="2213"/>
      <c r="Y76" s="2213"/>
      <c r="Z76" s="356" t="s">
        <v>223</v>
      </c>
      <c r="AA76" s="32" t="s">
        <v>2294</v>
      </c>
      <c r="AB76" s="355">
        <v>41334</v>
      </c>
      <c r="AC76" s="355">
        <v>41424</v>
      </c>
      <c r="AD76" s="2293" t="s">
        <v>2295</v>
      </c>
      <c r="AE76" s="359" t="s">
        <v>67</v>
      </c>
      <c r="AF76" s="782"/>
      <c r="AG76" s="32" t="s">
        <v>2296</v>
      </c>
      <c r="AH76" s="783">
        <v>44000000</v>
      </c>
    </row>
    <row r="77" spans="1:34" s="784" customFormat="1" ht="105" x14ac:dyDescent="0.25">
      <c r="A77" s="1639"/>
      <c r="B77" s="1639"/>
      <c r="C77" s="1642"/>
      <c r="D77" s="1639"/>
      <c r="E77" s="1639"/>
      <c r="F77" s="1687"/>
      <c r="G77" s="1687"/>
      <c r="H77" s="1655"/>
      <c r="I77" s="1655"/>
      <c r="J77" s="1687"/>
      <c r="K77" s="1678"/>
      <c r="L77" s="1678"/>
      <c r="M77" s="2277"/>
      <c r="N77" s="2278"/>
      <c r="O77" s="2279"/>
      <c r="P77" s="2279"/>
      <c r="Q77" s="774">
        <v>0.1</v>
      </c>
      <c r="R77" s="774">
        <v>0.1</v>
      </c>
      <c r="S77" s="779">
        <v>0.4</v>
      </c>
      <c r="T77" s="780">
        <v>0.4</v>
      </c>
      <c r="U77" s="2305"/>
      <c r="V77" s="2308"/>
      <c r="W77" s="2222"/>
      <c r="X77" s="2222"/>
      <c r="Y77" s="2222"/>
      <c r="Z77" s="356" t="s">
        <v>226</v>
      </c>
      <c r="AA77" s="32" t="s">
        <v>2297</v>
      </c>
      <c r="AB77" s="355">
        <v>41441</v>
      </c>
      <c r="AC77" s="355">
        <v>41518</v>
      </c>
      <c r="AD77" s="2294"/>
      <c r="AE77" s="359" t="s">
        <v>67</v>
      </c>
      <c r="AF77" s="782"/>
      <c r="AG77" s="32" t="s">
        <v>2298</v>
      </c>
      <c r="AH77" s="783">
        <v>55000000</v>
      </c>
    </row>
    <row r="78" spans="1:34" s="784" customFormat="1" ht="75" x14ac:dyDescent="0.25">
      <c r="A78" s="1639"/>
      <c r="B78" s="1639"/>
      <c r="C78" s="1642"/>
      <c r="D78" s="1639"/>
      <c r="E78" s="1640"/>
      <c r="F78" s="1687"/>
      <c r="G78" s="1687"/>
      <c r="H78" s="1655"/>
      <c r="I78" s="1655"/>
      <c r="J78" s="1687"/>
      <c r="K78" s="1679"/>
      <c r="L78" s="1679"/>
      <c r="M78" s="2277"/>
      <c r="N78" s="2278"/>
      <c r="O78" s="2279"/>
      <c r="P78" s="2279"/>
      <c r="Q78" s="774">
        <v>0.1</v>
      </c>
      <c r="R78" s="774">
        <v>0.1</v>
      </c>
      <c r="S78" s="769">
        <v>0.2</v>
      </c>
      <c r="T78" s="769">
        <v>0.6</v>
      </c>
      <c r="U78" s="2306"/>
      <c r="V78" s="2309"/>
      <c r="W78" s="2214"/>
      <c r="X78" s="2214"/>
      <c r="Y78" s="2214"/>
      <c r="Z78" s="356" t="s">
        <v>228</v>
      </c>
      <c r="AA78" s="32" t="s">
        <v>2299</v>
      </c>
      <c r="AB78" s="355">
        <v>41441</v>
      </c>
      <c r="AC78" s="355">
        <v>41532</v>
      </c>
      <c r="AD78" s="2295"/>
      <c r="AE78" s="359" t="s">
        <v>67</v>
      </c>
      <c r="AF78" s="782"/>
      <c r="AG78" s="32" t="s">
        <v>2300</v>
      </c>
      <c r="AH78" s="783">
        <v>11000000</v>
      </c>
    </row>
    <row r="79" spans="1:34" s="784" customFormat="1" ht="60" x14ac:dyDescent="0.25">
      <c r="A79" s="1639"/>
      <c r="B79" s="1639"/>
      <c r="C79" s="1642"/>
      <c r="D79" s="1639"/>
      <c r="E79" s="2213" t="s">
        <v>239</v>
      </c>
      <c r="F79" s="1638" t="s">
        <v>2301</v>
      </c>
      <c r="G79" s="1638" t="s">
        <v>370</v>
      </c>
      <c r="H79" s="2213" t="s">
        <v>67</v>
      </c>
      <c r="I79" s="2213"/>
      <c r="J79" s="1638" t="s">
        <v>2302</v>
      </c>
      <c r="K79" s="2310">
        <v>41306</v>
      </c>
      <c r="L79" s="2310">
        <v>41639</v>
      </c>
      <c r="M79" s="2313">
        <v>6.3E-2</v>
      </c>
      <c r="N79" s="2316">
        <v>0.188</v>
      </c>
      <c r="O79" s="2319">
        <v>0.438</v>
      </c>
      <c r="P79" s="2319">
        <v>0.313</v>
      </c>
      <c r="Q79" s="359"/>
      <c r="R79" s="359"/>
      <c r="S79" s="769">
        <v>0.5</v>
      </c>
      <c r="T79" s="769">
        <v>0.5</v>
      </c>
      <c r="U79" s="2280">
        <v>0.06</v>
      </c>
      <c r="V79" s="2283">
        <v>0.19</v>
      </c>
      <c r="W79" s="1638"/>
      <c r="X79" s="1638"/>
      <c r="Y79" s="1638"/>
      <c r="Z79" s="359" t="s">
        <v>243</v>
      </c>
      <c r="AA79" s="32" t="s">
        <v>2303</v>
      </c>
      <c r="AB79" s="355">
        <v>41306</v>
      </c>
      <c r="AC79" s="355">
        <v>41639</v>
      </c>
      <c r="AD79" s="2293" t="s">
        <v>2304</v>
      </c>
      <c r="AE79" s="359" t="s">
        <v>67</v>
      </c>
      <c r="AF79" s="782"/>
      <c r="AG79" s="32" t="s">
        <v>2305</v>
      </c>
      <c r="AH79" s="783">
        <v>0</v>
      </c>
    </row>
    <row r="80" spans="1:34" s="784" customFormat="1" ht="75" x14ac:dyDescent="0.25">
      <c r="A80" s="1639"/>
      <c r="B80" s="1639"/>
      <c r="C80" s="1642"/>
      <c r="D80" s="1639"/>
      <c r="E80" s="2222"/>
      <c r="F80" s="1639"/>
      <c r="G80" s="1639"/>
      <c r="H80" s="2222"/>
      <c r="I80" s="2222"/>
      <c r="J80" s="1639"/>
      <c r="K80" s="1678"/>
      <c r="L80" s="1678"/>
      <c r="M80" s="2314"/>
      <c r="N80" s="2317"/>
      <c r="O80" s="2320"/>
      <c r="P80" s="2320"/>
      <c r="Q80" s="359"/>
      <c r="R80" s="359"/>
      <c r="S80" s="769">
        <v>0.5</v>
      </c>
      <c r="T80" s="769">
        <v>0.5</v>
      </c>
      <c r="U80" s="2311"/>
      <c r="V80" s="2284"/>
      <c r="W80" s="1639"/>
      <c r="X80" s="1639"/>
      <c r="Y80" s="1639"/>
      <c r="Z80" s="359" t="s">
        <v>248</v>
      </c>
      <c r="AA80" s="32" t="s">
        <v>2306</v>
      </c>
      <c r="AB80" s="355">
        <v>41320</v>
      </c>
      <c r="AC80" s="355">
        <v>41639</v>
      </c>
      <c r="AD80" s="2294"/>
      <c r="AE80" s="359" t="s">
        <v>67</v>
      </c>
      <c r="AF80" s="782"/>
      <c r="AG80" s="32" t="s">
        <v>2307</v>
      </c>
      <c r="AH80" s="783">
        <v>0</v>
      </c>
    </row>
    <row r="81" spans="1:34" s="784" customFormat="1" ht="45" x14ac:dyDescent="0.25">
      <c r="A81" s="1639"/>
      <c r="B81" s="1639"/>
      <c r="C81" s="1642"/>
      <c r="D81" s="2330"/>
      <c r="E81" s="2222"/>
      <c r="F81" s="1639"/>
      <c r="G81" s="1639"/>
      <c r="H81" s="2222"/>
      <c r="I81" s="2222"/>
      <c r="J81" s="1639"/>
      <c r="K81" s="1678"/>
      <c r="L81" s="1678"/>
      <c r="M81" s="2314"/>
      <c r="N81" s="2317"/>
      <c r="O81" s="2320"/>
      <c r="P81" s="2320"/>
      <c r="Q81" s="769">
        <v>0.25</v>
      </c>
      <c r="R81" s="769">
        <v>0.25</v>
      </c>
      <c r="S81" s="769">
        <v>0.25</v>
      </c>
      <c r="T81" s="769">
        <v>0.25</v>
      </c>
      <c r="U81" s="2311"/>
      <c r="V81" s="2284"/>
      <c r="W81" s="1639"/>
      <c r="X81" s="1639"/>
      <c r="Y81" s="1639"/>
      <c r="Z81" s="359" t="s">
        <v>2308</v>
      </c>
      <c r="AA81" s="32" t="s">
        <v>2309</v>
      </c>
      <c r="AB81" s="355">
        <v>41320</v>
      </c>
      <c r="AC81" s="355">
        <v>41639</v>
      </c>
      <c r="AD81" s="2295"/>
      <c r="AE81" s="359" t="s">
        <v>67</v>
      </c>
      <c r="AF81" s="782"/>
      <c r="AG81" s="32" t="s">
        <v>2310</v>
      </c>
      <c r="AH81" s="783">
        <v>0</v>
      </c>
    </row>
    <row r="82" spans="1:34" s="784" customFormat="1" ht="75" x14ac:dyDescent="0.25">
      <c r="A82" s="1639"/>
      <c r="B82" s="1639"/>
      <c r="C82" s="1642"/>
      <c r="D82" s="2330"/>
      <c r="E82" s="2214"/>
      <c r="F82" s="1640"/>
      <c r="G82" s="1640"/>
      <c r="H82" s="2214"/>
      <c r="I82" s="2214"/>
      <c r="J82" s="1640"/>
      <c r="K82" s="1679"/>
      <c r="L82" s="1679"/>
      <c r="M82" s="2315"/>
      <c r="N82" s="2318"/>
      <c r="O82" s="2321"/>
      <c r="P82" s="2321"/>
      <c r="Q82" s="359"/>
      <c r="R82" s="769">
        <v>0.5</v>
      </c>
      <c r="S82" s="769">
        <v>0.5</v>
      </c>
      <c r="T82" s="359"/>
      <c r="U82" s="2312"/>
      <c r="V82" s="2285"/>
      <c r="W82" s="1640"/>
      <c r="X82" s="1640"/>
      <c r="Y82" s="1640"/>
      <c r="Z82" s="359" t="s">
        <v>2311</v>
      </c>
      <c r="AA82" s="32" t="s">
        <v>2312</v>
      </c>
      <c r="AB82" s="355">
        <v>41320</v>
      </c>
      <c r="AC82" s="355">
        <v>41639</v>
      </c>
      <c r="AD82" s="776"/>
      <c r="AE82" s="359" t="s">
        <v>67</v>
      </c>
      <c r="AF82" s="782"/>
      <c r="AG82" s="32" t="s">
        <v>2313</v>
      </c>
      <c r="AH82" s="783">
        <v>0</v>
      </c>
    </row>
    <row r="83" spans="1:34" s="784" customFormat="1" ht="45" x14ac:dyDescent="0.25">
      <c r="A83" s="1639"/>
      <c r="B83" s="1639"/>
      <c r="C83" s="1642"/>
      <c r="D83" s="1639"/>
      <c r="E83" s="1639" t="s">
        <v>258</v>
      </c>
      <c r="F83" s="1687" t="s">
        <v>2314</v>
      </c>
      <c r="G83" s="1687" t="s">
        <v>370</v>
      </c>
      <c r="H83" s="1655"/>
      <c r="I83" s="1655" t="s">
        <v>67</v>
      </c>
      <c r="J83" s="2322" t="s">
        <v>2315</v>
      </c>
      <c r="K83" s="2310">
        <v>41306</v>
      </c>
      <c r="L83" s="2310">
        <v>41639</v>
      </c>
      <c r="M83" s="2277">
        <v>8.3000000000000004E-2</v>
      </c>
      <c r="N83" s="2278">
        <v>8.3000000000000004E-2</v>
      </c>
      <c r="O83" s="2279">
        <v>0.41699999999999998</v>
      </c>
      <c r="P83" s="2279">
        <v>0.41699999999999998</v>
      </c>
      <c r="Q83" s="359"/>
      <c r="R83" s="359"/>
      <c r="S83" s="769">
        <v>0.5</v>
      </c>
      <c r="T83" s="769">
        <v>0.5</v>
      </c>
      <c r="U83" s="2280">
        <v>0.08</v>
      </c>
      <c r="V83" s="2283">
        <v>0.08</v>
      </c>
      <c r="W83" s="1638"/>
      <c r="X83" s="1638"/>
      <c r="Y83" s="1638"/>
      <c r="Z83" s="359" t="s">
        <v>261</v>
      </c>
      <c r="AA83" s="32" t="s">
        <v>2316</v>
      </c>
      <c r="AB83" s="355">
        <v>41334</v>
      </c>
      <c r="AC83" s="355">
        <v>41639</v>
      </c>
      <c r="AD83" s="2293" t="s">
        <v>2317</v>
      </c>
      <c r="AE83" s="359" t="s">
        <v>67</v>
      </c>
      <c r="AF83" s="782"/>
      <c r="AG83" s="32" t="s">
        <v>2318</v>
      </c>
      <c r="AH83" s="783">
        <v>29400000</v>
      </c>
    </row>
    <row r="84" spans="1:34" s="784" customFormat="1" ht="30" x14ac:dyDescent="0.25">
      <c r="A84" s="1639"/>
      <c r="B84" s="1639"/>
      <c r="C84" s="1642"/>
      <c r="D84" s="1639"/>
      <c r="E84" s="1639"/>
      <c r="F84" s="1687"/>
      <c r="G84" s="1687"/>
      <c r="H84" s="1655"/>
      <c r="I84" s="1655"/>
      <c r="J84" s="2323"/>
      <c r="K84" s="1678"/>
      <c r="L84" s="1678"/>
      <c r="M84" s="2277"/>
      <c r="N84" s="2278"/>
      <c r="O84" s="2279"/>
      <c r="P84" s="2279"/>
      <c r="Q84" s="359"/>
      <c r="R84" s="359"/>
      <c r="S84" s="769">
        <v>0.5</v>
      </c>
      <c r="T84" s="769">
        <v>0.5</v>
      </c>
      <c r="U84" s="2311"/>
      <c r="V84" s="2284"/>
      <c r="W84" s="1639"/>
      <c r="X84" s="1639"/>
      <c r="Y84" s="1639"/>
      <c r="Z84" s="359" t="s">
        <v>2319</v>
      </c>
      <c r="AA84" s="32" t="s">
        <v>2320</v>
      </c>
      <c r="AB84" s="355">
        <v>41334</v>
      </c>
      <c r="AC84" s="355">
        <v>41639</v>
      </c>
      <c r="AD84" s="2294"/>
      <c r="AE84" s="359" t="s">
        <v>67</v>
      </c>
      <c r="AF84" s="782"/>
      <c r="AG84" s="32" t="s">
        <v>2321</v>
      </c>
      <c r="AH84" s="783">
        <v>0</v>
      </c>
    </row>
    <row r="85" spans="1:34" s="784" customFormat="1" ht="30" x14ac:dyDescent="0.25">
      <c r="A85" s="1639"/>
      <c r="B85" s="1639"/>
      <c r="C85" s="1642"/>
      <c r="D85" s="1639"/>
      <c r="E85" s="1640"/>
      <c r="F85" s="1687"/>
      <c r="G85" s="1687"/>
      <c r="H85" s="1655"/>
      <c r="I85" s="1655"/>
      <c r="J85" s="2324"/>
      <c r="K85" s="1679"/>
      <c r="L85" s="1679"/>
      <c r="M85" s="2277"/>
      <c r="N85" s="2278"/>
      <c r="O85" s="2279"/>
      <c r="P85" s="2279"/>
      <c r="Q85" s="769">
        <v>0.25</v>
      </c>
      <c r="R85" s="769">
        <v>0.25</v>
      </c>
      <c r="S85" s="769">
        <v>0.25</v>
      </c>
      <c r="T85" s="769">
        <v>0.25</v>
      </c>
      <c r="U85" s="2312"/>
      <c r="V85" s="2285"/>
      <c r="W85" s="1640"/>
      <c r="X85" s="1640"/>
      <c r="Y85" s="1640"/>
      <c r="Z85" s="359" t="s">
        <v>2322</v>
      </c>
      <c r="AA85" s="32" t="s">
        <v>2323</v>
      </c>
      <c r="AB85" s="355">
        <v>41334</v>
      </c>
      <c r="AC85" s="355">
        <v>41639</v>
      </c>
      <c r="AD85" s="2295"/>
      <c r="AE85" s="359" t="s">
        <v>67</v>
      </c>
      <c r="AF85" s="782"/>
      <c r="AG85" s="32" t="s">
        <v>2324</v>
      </c>
      <c r="AH85" s="783">
        <v>0</v>
      </c>
    </row>
    <row r="86" spans="1:34" s="784" customFormat="1" ht="75" x14ac:dyDescent="0.25">
      <c r="A86" s="1639"/>
      <c r="B86" s="1639"/>
      <c r="C86" s="1642"/>
      <c r="D86" s="1639"/>
      <c r="E86" s="1638" t="s">
        <v>2325</v>
      </c>
      <c r="F86" s="1687" t="s">
        <v>2326</v>
      </c>
      <c r="G86" s="1687" t="s">
        <v>457</v>
      </c>
      <c r="H86" s="1655"/>
      <c r="I86" s="1687" t="s">
        <v>67</v>
      </c>
      <c r="J86" s="2322" t="s">
        <v>2327</v>
      </c>
      <c r="K86" s="2310">
        <v>41334</v>
      </c>
      <c r="L86" s="2310">
        <v>41518</v>
      </c>
      <c r="M86" s="2277">
        <v>0.1</v>
      </c>
      <c r="N86" s="2278">
        <v>0.1</v>
      </c>
      <c r="O86" s="2279">
        <v>0.4</v>
      </c>
      <c r="P86" s="2279">
        <v>0.4</v>
      </c>
      <c r="Q86" s="774">
        <v>0.1</v>
      </c>
      <c r="R86" s="774">
        <v>0.1</v>
      </c>
      <c r="S86" s="769">
        <v>0.4</v>
      </c>
      <c r="T86" s="769">
        <v>0.4</v>
      </c>
      <c r="U86" s="2280">
        <v>0.1</v>
      </c>
      <c r="V86" s="2283">
        <v>0.05</v>
      </c>
      <c r="W86" s="1638"/>
      <c r="X86" s="1638"/>
      <c r="Y86" s="1638" t="s">
        <v>2328</v>
      </c>
      <c r="Z86" s="359" t="s">
        <v>2329</v>
      </c>
      <c r="AA86" s="32" t="s">
        <v>2330</v>
      </c>
      <c r="AB86" s="355">
        <v>41334</v>
      </c>
      <c r="AC86" s="355">
        <v>41394</v>
      </c>
      <c r="AD86" s="2293" t="s">
        <v>2295</v>
      </c>
      <c r="AE86" s="359" t="s">
        <v>67</v>
      </c>
      <c r="AF86" s="782"/>
      <c r="AG86" s="32" t="s">
        <v>2331</v>
      </c>
      <c r="AH86" s="685">
        <v>55600000</v>
      </c>
    </row>
    <row r="87" spans="1:34" s="784" customFormat="1" ht="45" x14ac:dyDescent="0.25">
      <c r="A87" s="1639"/>
      <c r="B87" s="1639"/>
      <c r="C87" s="1642"/>
      <c r="D87" s="1639"/>
      <c r="E87" s="1639"/>
      <c r="F87" s="1687"/>
      <c r="G87" s="1687"/>
      <c r="H87" s="1655"/>
      <c r="I87" s="1687"/>
      <c r="J87" s="2323"/>
      <c r="K87" s="1678"/>
      <c r="L87" s="1678"/>
      <c r="M87" s="2277"/>
      <c r="N87" s="2278"/>
      <c r="O87" s="2279"/>
      <c r="P87" s="2279"/>
      <c r="Q87" s="774">
        <v>0.1</v>
      </c>
      <c r="R87" s="774">
        <v>0.1</v>
      </c>
      <c r="S87" s="769">
        <v>0.4</v>
      </c>
      <c r="T87" s="769">
        <v>0.4</v>
      </c>
      <c r="U87" s="2311"/>
      <c r="V87" s="2284"/>
      <c r="W87" s="1639"/>
      <c r="X87" s="1639"/>
      <c r="Y87" s="1639"/>
      <c r="Z87" s="359" t="s">
        <v>2332</v>
      </c>
      <c r="AA87" s="32" t="s">
        <v>2333</v>
      </c>
      <c r="AB87" s="355">
        <v>41395</v>
      </c>
      <c r="AC87" s="355">
        <v>41501</v>
      </c>
      <c r="AD87" s="2294"/>
      <c r="AE87" s="359" t="s">
        <v>67</v>
      </c>
      <c r="AF87" s="782"/>
      <c r="AG87" s="32" t="s">
        <v>2334</v>
      </c>
      <c r="AH87" s="685">
        <v>69500000</v>
      </c>
    </row>
    <row r="88" spans="1:34" s="784" customFormat="1" ht="60" x14ac:dyDescent="0.25">
      <c r="A88" s="1639"/>
      <c r="B88" s="1639"/>
      <c r="C88" s="1642"/>
      <c r="D88" s="1639"/>
      <c r="E88" s="1640"/>
      <c r="F88" s="1687"/>
      <c r="G88" s="1687"/>
      <c r="H88" s="1655"/>
      <c r="I88" s="1687"/>
      <c r="J88" s="2324"/>
      <c r="K88" s="1679"/>
      <c r="L88" s="1679"/>
      <c r="M88" s="2277"/>
      <c r="N88" s="2278"/>
      <c r="O88" s="2279"/>
      <c r="P88" s="2279"/>
      <c r="Q88" s="774">
        <v>0.1</v>
      </c>
      <c r="R88" s="774">
        <v>0.1</v>
      </c>
      <c r="S88" s="769">
        <v>0.4</v>
      </c>
      <c r="T88" s="769">
        <v>0.4</v>
      </c>
      <c r="U88" s="2312"/>
      <c r="V88" s="2285"/>
      <c r="W88" s="1640"/>
      <c r="X88" s="1640"/>
      <c r="Y88" s="1640"/>
      <c r="Z88" s="359" t="s">
        <v>2335</v>
      </c>
      <c r="AA88" s="32" t="s">
        <v>2336</v>
      </c>
      <c r="AB88" s="355">
        <v>41502</v>
      </c>
      <c r="AC88" s="355">
        <v>41547</v>
      </c>
      <c r="AD88" s="2295"/>
      <c r="AE88" s="359" t="s">
        <v>67</v>
      </c>
      <c r="AF88" s="782"/>
      <c r="AG88" s="32" t="s">
        <v>2337</v>
      </c>
      <c r="AH88" s="786">
        <v>13900000</v>
      </c>
    </row>
    <row r="89" spans="1:34" s="784" customFormat="1" ht="60" x14ac:dyDescent="0.25">
      <c r="A89" s="1639"/>
      <c r="B89" s="1639"/>
      <c r="C89" s="1642"/>
      <c r="D89" s="1639"/>
      <c r="E89" s="1638" t="s">
        <v>2338</v>
      </c>
      <c r="F89" s="1687" t="s">
        <v>2339</v>
      </c>
      <c r="G89" s="1687" t="s">
        <v>457</v>
      </c>
      <c r="H89" s="1655" t="s">
        <v>67</v>
      </c>
      <c r="I89" s="1687" t="s">
        <v>67</v>
      </c>
      <c r="J89" s="2322" t="s">
        <v>2340</v>
      </c>
      <c r="K89" s="2310">
        <v>41306</v>
      </c>
      <c r="L89" s="2310">
        <v>41623</v>
      </c>
      <c r="M89" s="2277">
        <v>0</v>
      </c>
      <c r="N89" s="2278">
        <v>0</v>
      </c>
      <c r="O89" s="2279">
        <v>0.5</v>
      </c>
      <c r="P89" s="2279">
        <v>0.5</v>
      </c>
      <c r="Q89" s="359"/>
      <c r="R89" s="359"/>
      <c r="S89" s="787">
        <v>0.5</v>
      </c>
      <c r="T89" s="787">
        <v>0.5</v>
      </c>
      <c r="U89" s="2326"/>
      <c r="V89" s="2283">
        <v>0</v>
      </c>
      <c r="W89" s="1638"/>
      <c r="X89" s="1638"/>
      <c r="Y89" s="1638"/>
      <c r="Z89" s="359" t="s">
        <v>2341</v>
      </c>
      <c r="AA89" s="32" t="s">
        <v>2342</v>
      </c>
      <c r="AB89" s="355">
        <v>41306</v>
      </c>
      <c r="AC89" s="355">
        <v>41394</v>
      </c>
      <c r="AD89" s="775" t="s">
        <v>2343</v>
      </c>
      <c r="AE89" s="359" t="s">
        <v>67</v>
      </c>
      <c r="AF89" s="782"/>
      <c r="AG89" s="32" t="s">
        <v>2344</v>
      </c>
      <c r="AH89" s="786">
        <v>8100000</v>
      </c>
    </row>
    <row r="90" spans="1:34" s="784" customFormat="1" ht="75" x14ac:dyDescent="0.25">
      <c r="A90" s="1639"/>
      <c r="B90" s="1639"/>
      <c r="C90" s="1642"/>
      <c r="D90" s="1639"/>
      <c r="E90" s="1639"/>
      <c r="F90" s="1687"/>
      <c r="G90" s="1687"/>
      <c r="H90" s="1655"/>
      <c r="I90" s="1687"/>
      <c r="J90" s="2323"/>
      <c r="K90" s="1678"/>
      <c r="L90" s="1678"/>
      <c r="M90" s="2277"/>
      <c r="N90" s="2278"/>
      <c r="O90" s="2279"/>
      <c r="P90" s="2279"/>
      <c r="Q90" s="359"/>
      <c r="R90" s="359"/>
      <c r="S90" s="787">
        <v>0.5</v>
      </c>
      <c r="T90" s="787">
        <v>0.5</v>
      </c>
      <c r="U90" s="2327"/>
      <c r="V90" s="2284"/>
      <c r="W90" s="1639"/>
      <c r="X90" s="1639"/>
      <c r="Y90" s="1639"/>
      <c r="Z90" s="359" t="s">
        <v>2345</v>
      </c>
      <c r="AA90" s="32" t="s">
        <v>2346</v>
      </c>
      <c r="AB90" s="355">
        <v>41395</v>
      </c>
      <c r="AC90" s="355">
        <v>41501</v>
      </c>
      <c r="AD90" s="788"/>
      <c r="AE90" s="359" t="s">
        <v>67</v>
      </c>
      <c r="AF90" s="782"/>
      <c r="AG90" s="32" t="s">
        <v>2347</v>
      </c>
      <c r="AH90" s="786">
        <v>8200000</v>
      </c>
    </row>
    <row r="91" spans="1:34" s="784" customFormat="1" ht="45" x14ac:dyDescent="0.25">
      <c r="A91" s="1639"/>
      <c r="B91" s="1639"/>
      <c r="C91" s="1642"/>
      <c r="D91" s="1639"/>
      <c r="E91" s="1640"/>
      <c r="F91" s="1687"/>
      <c r="G91" s="1687"/>
      <c r="H91" s="1655"/>
      <c r="I91" s="1687"/>
      <c r="J91" s="2324"/>
      <c r="K91" s="1679"/>
      <c r="L91" s="1679"/>
      <c r="M91" s="2277"/>
      <c r="N91" s="2278"/>
      <c r="O91" s="2279"/>
      <c r="P91" s="2279"/>
      <c r="Q91" s="359"/>
      <c r="R91" s="359"/>
      <c r="S91" s="787">
        <v>0.5</v>
      </c>
      <c r="T91" s="787">
        <v>0.5</v>
      </c>
      <c r="U91" s="2328"/>
      <c r="V91" s="2285"/>
      <c r="W91" s="1640"/>
      <c r="X91" s="1640"/>
      <c r="Y91" s="1640"/>
      <c r="Z91" s="359" t="s">
        <v>2348</v>
      </c>
      <c r="AA91" s="32" t="s">
        <v>2320</v>
      </c>
      <c r="AB91" s="355">
        <v>41502</v>
      </c>
      <c r="AC91" s="355">
        <v>41639</v>
      </c>
      <c r="AD91" s="789"/>
      <c r="AE91" s="359" t="s">
        <v>67</v>
      </c>
      <c r="AF91" s="782"/>
      <c r="AG91" s="32" t="s">
        <v>2349</v>
      </c>
      <c r="AH91" s="786">
        <v>8200000</v>
      </c>
    </row>
    <row r="92" spans="1:34" s="784" customFormat="1" ht="165" x14ac:dyDescent="0.25">
      <c r="A92" s="1639"/>
      <c r="B92" s="1639"/>
      <c r="C92" s="1642"/>
      <c r="D92" s="1639"/>
      <c r="E92" s="680" t="s">
        <v>2350</v>
      </c>
      <c r="F92" s="359" t="s">
        <v>2351</v>
      </c>
      <c r="G92" s="359" t="s">
        <v>457</v>
      </c>
      <c r="H92" s="782"/>
      <c r="I92" s="356" t="s">
        <v>67</v>
      </c>
      <c r="J92" s="790" t="s">
        <v>2352</v>
      </c>
      <c r="K92" s="791"/>
      <c r="L92" s="782"/>
      <c r="M92" s="767">
        <v>0.25</v>
      </c>
      <c r="N92" s="1093">
        <v>0.25</v>
      </c>
      <c r="O92" s="768">
        <v>0.25</v>
      </c>
      <c r="P92" s="768">
        <v>0.25</v>
      </c>
      <c r="Q92" s="792">
        <v>0.25</v>
      </c>
      <c r="R92" s="792">
        <v>0.25</v>
      </c>
      <c r="S92" s="792">
        <v>0.25</v>
      </c>
      <c r="T92" s="792">
        <v>0.25</v>
      </c>
      <c r="U92" s="770">
        <v>0.25</v>
      </c>
      <c r="V92" s="793">
        <v>0.25</v>
      </c>
      <c r="W92" s="794"/>
      <c r="X92" s="794"/>
      <c r="Y92" s="34"/>
      <c r="Z92" s="359" t="s">
        <v>2353</v>
      </c>
      <c r="AA92" s="32" t="s">
        <v>2354</v>
      </c>
      <c r="AB92" s="355">
        <v>41395</v>
      </c>
      <c r="AC92" s="355">
        <v>41623</v>
      </c>
      <c r="AD92" s="674" t="s">
        <v>2355</v>
      </c>
      <c r="AE92" s="359" t="s">
        <v>67</v>
      </c>
      <c r="AF92" s="324"/>
      <c r="AG92" s="32" t="s">
        <v>2356</v>
      </c>
      <c r="AH92" s="786">
        <v>33300000</v>
      </c>
    </row>
    <row r="93" spans="1:34" s="784" customFormat="1" ht="210" x14ac:dyDescent="0.25">
      <c r="A93" s="1639"/>
      <c r="B93" s="1639"/>
      <c r="C93" s="1642"/>
      <c r="D93" s="1639"/>
      <c r="E93" s="679" t="s">
        <v>2357</v>
      </c>
      <c r="F93" s="359" t="s">
        <v>2358</v>
      </c>
      <c r="G93" s="359" t="s">
        <v>370</v>
      </c>
      <c r="H93" s="782"/>
      <c r="I93" s="356" t="s">
        <v>67</v>
      </c>
      <c r="J93" s="790" t="s">
        <v>2359</v>
      </c>
      <c r="K93" s="672">
        <v>41395</v>
      </c>
      <c r="L93" s="35">
        <v>41548</v>
      </c>
      <c r="M93" s="767">
        <v>0.1</v>
      </c>
      <c r="N93" s="1093">
        <v>0.1</v>
      </c>
      <c r="O93" s="768">
        <v>0.3</v>
      </c>
      <c r="P93" s="768">
        <v>0.5</v>
      </c>
      <c r="Q93" s="769">
        <v>0.1</v>
      </c>
      <c r="R93" s="769">
        <v>0.1</v>
      </c>
      <c r="S93" s="769">
        <v>0.3</v>
      </c>
      <c r="T93" s="769">
        <v>0.5</v>
      </c>
      <c r="U93" s="770">
        <v>0.1</v>
      </c>
      <c r="V93" s="793">
        <v>0.1</v>
      </c>
      <c r="W93" s="794"/>
      <c r="X93" s="794"/>
      <c r="Y93" s="34"/>
      <c r="Z93" s="359" t="s">
        <v>2360</v>
      </c>
      <c r="AA93" s="32" t="s">
        <v>2361</v>
      </c>
      <c r="AB93" s="355">
        <v>41395</v>
      </c>
      <c r="AC93" s="355">
        <v>41579</v>
      </c>
      <c r="AD93" s="674" t="s">
        <v>2186</v>
      </c>
      <c r="AE93" s="359" t="s">
        <v>67</v>
      </c>
      <c r="AF93" s="324"/>
      <c r="AG93" s="32" t="s">
        <v>2362</v>
      </c>
      <c r="AH93" s="795">
        <v>74800000</v>
      </c>
    </row>
    <row r="94" spans="1:34" s="784" customFormat="1" ht="30" x14ac:dyDescent="0.25">
      <c r="A94" s="1639"/>
      <c r="B94" s="1639"/>
      <c r="C94" s="1642"/>
      <c r="D94" s="1639"/>
      <c r="E94" s="1638" t="s">
        <v>2363</v>
      </c>
      <c r="F94" s="1687" t="s">
        <v>2364</v>
      </c>
      <c r="G94" s="1687" t="s">
        <v>370</v>
      </c>
      <c r="H94" s="2325" t="s">
        <v>67</v>
      </c>
      <c r="I94" s="1655"/>
      <c r="J94" s="1687" t="s">
        <v>2365</v>
      </c>
      <c r="K94" s="1661">
        <v>41306</v>
      </c>
      <c r="L94" s="1661">
        <v>41639</v>
      </c>
      <c r="M94" s="2277">
        <v>0</v>
      </c>
      <c r="N94" s="2278">
        <v>0</v>
      </c>
      <c r="O94" s="2279">
        <v>0.5</v>
      </c>
      <c r="P94" s="2279">
        <v>0.5</v>
      </c>
      <c r="Q94" s="796"/>
      <c r="R94" s="796"/>
      <c r="S94" s="792">
        <v>0.5</v>
      </c>
      <c r="T94" s="792">
        <v>0.5</v>
      </c>
      <c r="U94" s="2326"/>
      <c r="V94" s="2283">
        <v>0.1</v>
      </c>
      <c r="W94" s="1638"/>
      <c r="X94" s="1638"/>
      <c r="Y94" s="1638" t="s">
        <v>2366</v>
      </c>
      <c r="Z94" s="359" t="s">
        <v>2367</v>
      </c>
      <c r="AA94" s="32" t="s">
        <v>2368</v>
      </c>
      <c r="AB94" s="355">
        <v>41320</v>
      </c>
      <c r="AC94" s="355">
        <v>41548</v>
      </c>
      <c r="AD94" s="674" t="s">
        <v>2369</v>
      </c>
      <c r="AE94" s="359" t="s">
        <v>119</v>
      </c>
      <c r="AF94" s="782"/>
      <c r="AG94" s="32" t="s">
        <v>2370</v>
      </c>
      <c r="AH94" s="795">
        <v>5145333</v>
      </c>
    </row>
    <row r="95" spans="1:34" s="784" customFormat="1" ht="45" x14ac:dyDescent="0.25">
      <c r="A95" s="1639"/>
      <c r="B95" s="1639"/>
      <c r="C95" s="1642"/>
      <c r="D95" s="1639"/>
      <c r="E95" s="1639"/>
      <c r="F95" s="1687"/>
      <c r="G95" s="1687"/>
      <c r="H95" s="2325"/>
      <c r="I95" s="1655"/>
      <c r="J95" s="1687"/>
      <c r="K95" s="1661"/>
      <c r="L95" s="1661"/>
      <c r="M95" s="2277"/>
      <c r="N95" s="2278"/>
      <c r="O95" s="2279"/>
      <c r="P95" s="2279"/>
      <c r="Q95" s="357"/>
      <c r="R95" s="357"/>
      <c r="S95" s="792">
        <v>0.5</v>
      </c>
      <c r="T95" s="792">
        <v>0.5</v>
      </c>
      <c r="U95" s="2327"/>
      <c r="V95" s="2284"/>
      <c r="W95" s="1639"/>
      <c r="X95" s="1639"/>
      <c r="Y95" s="1639"/>
      <c r="Z95" s="356" t="s">
        <v>2371</v>
      </c>
      <c r="AA95" s="32" t="s">
        <v>2372</v>
      </c>
      <c r="AB95" s="355">
        <v>41320</v>
      </c>
      <c r="AC95" s="355">
        <v>41639</v>
      </c>
      <c r="AD95" s="674" t="s">
        <v>2369</v>
      </c>
      <c r="AE95" s="356" t="s">
        <v>119</v>
      </c>
      <c r="AF95" s="782"/>
      <c r="AG95" s="32" t="s">
        <v>2373</v>
      </c>
      <c r="AH95" s="786">
        <v>78854667</v>
      </c>
    </row>
    <row r="96" spans="1:34" s="784" customFormat="1" ht="30" x14ac:dyDescent="0.25">
      <c r="A96" s="1640"/>
      <c r="B96" s="1640"/>
      <c r="C96" s="1643"/>
      <c r="D96" s="1640"/>
      <c r="E96" s="1640"/>
      <c r="F96" s="1687"/>
      <c r="G96" s="1687"/>
      <c r="H96" s="2325"/>
      <c r="I96" s="1655"/>
      <c r="J96" s="1687"/>
      <c r="K96" s="1661"/>
      <c r="L96" s="1661"/>
      <c r="M96" s="2277"/>
      <c r="N96" s="2278"/>
      <c r="O96" s="2279"/>
      <c r="P96" s="2279"/>
      <c r="Q96" s="357"/>
      <c r="R96" s="357"/>
      <c r="S96" s="792">
        <v>0.5</v>
      </c>
      <c r="T96" s="792">
        <v>0.5</v>
      </c>
      <c r="U96" s="2328"/>
      <c r="V96" s="2285"/>
      <c r="W96" s="1640"/>
      <c r="X96" s="1640"/>
      <c r="Y96" s="1640"/>
      <c r="Z96" s="356" t="s">
        <v>2374</v>
      </c>
      <c r="AA96" s="32" t="s">
        <v>2375</v>
      </c>
      <c r="AB96" s="355">
        <v>41348</v>
      </c>
      <c r="AC96" s="355">
        <v>41623</v>
      </c>
      <c r="AD96" s="674" t="s">
        <v>2376</v>
      </c>
      <c r="AE96" s="356" t="s">
        <v>119</v>
      </c>
      <c r="AF96" s="782"/>
      <c r="AG96" s="32" t="s">
        <v>2377</v>
      </c>
      <c r="AH96" s="795">
        <v>5000000</v>
      </c>
    </row>
    <row r="97" spans="1:34" s="784" customFormat="1" ht="46.15" customHeight="1" x14ac:dyDescent="0.25">
      <c r="A97" s="679"/>
      <c r="B97" s="679"/>
      <c r="C97" s="932"/>
      <c r="D97" s="680"/>
      <c r="E97" s="1638" t="s">
        <v>268</v>
      </c>
      <c r="F97" s="1638" t="s">
        <v>2380</v>
      </c>
      <c r="G97" s="1638" t="s">
        <v>370</v>
      </c>
      <c r="H97" s="2213" t="s">
        <v>67</v>
      </c>
      <c r="I97" s="2213"/>
      <c r="J97" s="1638" t="s">
        <v>2381</v>
      </c>
      <c r="K97" s="2310">
        <v>41275</v>
      </c>
      <c r="L97" s="2310">
        <v>41639</v>
      </c>
      <c r="M97" s="2313">
        <v>0.2</v>
      </c>
      <c r="N97" s="2316">
        <v>0.25</v>
      </c>
      <c r="O97" s="2319">
        <v>0.25</v>
      </c>
      <c r="P97" s="2319">
        <v>0.3</v>
      </c>
      <c r="Q97" s="357"/>
      <c r="R97" s="357"/>
      <c r="S97" s="792"/>
      <c r="T97" s="792"/>
      <c r="U97" s="2313">
        <v>0.2</v>
      </c>
      <c r="V97" s="2331">
        <v>0.2</v>
      </c>
      <c r="W97" s="1638"/>
      <c r="X97" s="1638"/>
      <c r="Y97" s="1638" t="s">
        <v>2382</v>
      </c>
      <c r="Z97" s="935" t="s">
        <v>271</v>
      </c>
      <c r="AA97" s="936" t="s">
        <v>2393</v>
      </c>
      <c r="AB97" s="937">
        <v>41384</v>
      </c>
      <c r="AC97" s="937">
        <v>41638</v>
      </c>
      <c r="AD97" s="938" t="s">
        <v>2391</v>
      </c>
      <c r="AE97" s="939" t="s">
        <v>119</v>
      </c>
      <c r="AF97" s="939"/>
      <c r="AG97" s="938" t="s">
        <v>2394</v>
      </c>
      <c r="AH97" s="940">
        <v>650000000</v>
      </c>
    </row>
    <row r="98" spans="1:34" s="784" customFormat="1" ht="77.45" customHeight="1" x14ac:dyDescent="0.25">
      <c r="A98" s="679"/>
      <c r="B98" s="679"/>
      <c r="C98" s="932"/>
      <c r="D98" s="680"/>
      <c r="E98" s="1639"/>
      <c r="F98" s="1639"/>
      <c r="G98" s="1639"/>
      <c r="H98" s="2222"/>
      <c r="I98" s="2222"/>
      <c r="J98" s="1639"/>
      <c r="K98" s="1678"/>
      <c r="L98" s="1678"/>
      <c r="M98" s="2314"/>
      <c r="N98" s="2317"/>
      <c r="O98" s="2320"/>
      <c r="P98" s="2320"/>
      <c r="Q98" s="357"/>
      <c r="R98" s="357"/>
      <c r="S98" s="792"/>
      <c r="T98" s="792"/>
      <c r="U98" s="2314"/>
      <c r="V98" s="2332"/>
      <c r="W98" s="1639"/>
      <c r="X98" s="1639"/>
      <c r="Y98" s="1639"/>
      <c r="Z98" s="935" t="s">
        <v>274</v>
      </c>
      <c r="AA98" s="941" t="s">
        <v>2709</v>
      </c>
      <c r="AB98" s="942">
        <v>41529</v>
      </c>
      <c r="AC98" s="942">
        <v>41628</v>
      </c>
      <c r="AD98" s="938" t="s">
        <v>2387</v>
      </c>
      <c r="AE98" s="935" t="s">
        <v>119</v>
      </c>
      <c r="AF98" s="935"/>
      <c r="AG98" s="936" t="s">
        <v>2710</v>
      </c>
      <c r="AH98" s="940">
        <f>18400000+13611390+11333333+890970</f>
        <v>44235693</v>
      </c>
    </row>
    <row r="99" spans="1:34" s="798" customFormat="1" ht="120" customHeight="1" x14ac:dyDescent="0.25">
      <c r="A99" s="1638" t="s">
        <v>2378</v>
      </c>
      <c r="B99" s="1638" t="s">
        <v>2379</v>
      </c>
      <c r="C99" s="1641">
        <v>2010011000080</v>
      </c>
      <c r="D99" s="2329">
        <v>145000000</v>
      </c>
      <c r="E99" s="1639"/>
      <c r="F99" s="1639"/>
      <c r="G99" s="1639"/>
      <c r="H99" s="2222"/>
      <c r="I99" s="2222"/>
      <c r="J99" s="1639"/>
      <c r="K99" s="1678"/>
      <c r="L99" s="1678"/>
      <c r="M99" s="2314"/>
      <c r="N99" s="2317"/>
      <c r="O99" s="2320"/>
      <c r="P99" s="2320"/>
      <c r="Q99" s="2279">
        <v>0.2</v>
      </c>
      <c r="R99" s="2279">
        <v>0.25</v>
      </c>
      <c r="S99" s="2279">
        <v>0.25</v>
      </c>
      <c r="T99" s="2279">
        <v>0.3</v>
      </c>
      <c r="U99" s="2314"/>
      <c r="V99" s="2332"/>
      <c r="W99" s="1639"/>
      <c r="X99" s="1639"/>
      <c r="Y99" s="1639"/>
      <c r="Z99" s="935" t="s">
        <v>2711</v>
      </c>
      <c r="AA99" s="936" t="s">
        <v>2383</v>
      </c>
      <c r="AB99" s="937">
        <v>41306</v>
      </c>
      <c r="AC99" s="937">
        <v>41638</v>
      </c>
      <c r="AD99" s="938" t="s">
        <v>2384</v>
      </c>
      <c r="AE99" s="939" t="s">
        <v>119</v>
      </c>
      <c r="AF99" s="939"/>
      <c r="AG99" s="936" t="s">
        <v>2385</v>
      </c>
      <c r="AH99" s="943">
        <f>7500000*11+6700000-11333333</f>
        <v>77866667</v>
      </c>
    </row>
    <row r="100" spans="1:34" s="798" customFormat="1" ht="105" x14ac:dyDescent="0.25">
      <c r="A100" s="1639"/>
      <c r="B100" s="1639"/>
      <c r="C100" s="1642"/>
      <c r="D100" s="2329"/>
      <c r="E100" s="1640"/>
      <c r="F100" s="1640"/>
      <c r="G100" s="1640"/>
      <c r="H100" s="2214"/>
      <c r="I100" s="2214"/>
      <c r="J100" s="1640"/>
      <c r="K100" s="1679"/>
      <c r="L100" s="1679"/>
      <c r="M100" s="2315"/>
      <c r="N100" s="2318"/>
      <c r="O100" s="2321"/>
      <c r="P100" s="2321"/>
      <c r="Q100" s="2279"/>
      <c r="R100" s="2279"/>
      <c r="S100" s="2279"/>
      <c r="T100" s="2279"/>
      <c r="U100" s="2315"/>
      <c r="V100" s="2333"/>
      <c r="W100" s="1640"/>
      <c r="X100" s="1640"/>
      <c r="Y100" s="1640"/>
      <c r="Z100" s="939" t="s">
        <v>2712</v>
      </c>
      <c r="AA100" s="936" t="s">
        <v>2386</v>
      </c>
      <c r="AB100" s="937">
        <v>41426</v>
      </c>
      <c r="AC100" s="937">
        <v>41639</v>
      </c>
      <c r="AD100" s="938" t="s">
        <v>2387</v>
      </c>
      <c r="AE100" s="939" t="s">
        <v>67</v>
      </c>
      <c r="AF100" s="939"/>
      <c r="AG100" s="936" t="s">
        <v>2713</v>
      </c>
      <c r="AH100" s="943">
        <v>55800000</v>
      </c>
    </row>
    <row r="101" spans="1:34" s="798" customFormat="1" ht="180" x14ac:dyDescent="0.25">
      <c r="A101" s="1639"/>
      <c r="B101" s="1639"/>
      <c r="C101" s="1642"/>
      <c r="D101" s="797">
        <v>805000000</v>
      </c>
      <c r="E101" s="34" t="s">
        <v>277</v>
      </c>
      <c r="F101" s="34" t="s">
        <v>2388</v>
      </c>
      <c r="G101" s="34" t="s">
        <v>370</v>
      </c>
      <c r="H101" s="357" t="s">
        <v>67</v>
      </c>
      <c r="I101" s="357"/>
      <c r="J101" s="357"/>
      <c r="K101" s="799">
        <v>41275</v>
      </c>
      <c r="L101" s="799">
        <v>41639</v>
      </c>
      <c r="M101" s="767">
        <v>0.05</v>
      </c>
      <c r="N101" s="1093">
        <v>0.05</v>
      </c>
      <c r="O101" s="801">
        <v>0.5</v>
      </c>
      <c r="P101" s="801">
        <v>0.25</v>
      </c>
      <c r="Q101" s="768">
        <v>0.05</v>
      </c>
      <c r="R101" s="768">
        <v>0.2</v>
      </c>
      <c r="S101" s="768">
        <v>0.5</v>
      </c>
      <c r="T101" s="768">
        <v>0.25</v>
      </c>
      <c r="U101" s="802">
        <v>0.05</v>
      </c>
      <c r="V101" s="800">
        <v>0.05</v>
      </c>
      <c r="W101" s="803"/>
      <c r="X101" s="781"/>
      <c r="Y101" s="678" t="s">
        <v>2389</v>
      </c>
      <c r="Z101" s="781" t="s">
        <v>2714</v>
      </c>
      <c r="AA101" s="804" t="s">
        <v>2390</v>
      </c>
      <c r="AB101" s="778">
        <v>41334</v>
      </c>
      <c r="AC101" s="778">
        <v>41638</v>
      </c>
      <c r="AD101" s="678" t="s">
        <v>2391</v>
      </c>
      <c r="AE101" s="781" t="s">
        <v>119</v>
      </c>
      <c r="AF101" s="781"/>
      <c r="AG101" s="804" t="s">
        <v>2392</v>
      </c>
      <c r="AH101" s="766">
        <v>155000000</v>
      </c>
    </row>
    <row r="102" spans="1:34" s="798" customFormat="1" ht="75" x14ac:dyDescent="0.25">
      <c r="A102" s="1640"/>
      <c r="B102" s="1640"/>
      <c r="C102" s="1643"/>
      <c r="D102" s="797">
        <v>50000000</v>
      </c>
      <c r="E102" s="34" t="s">
        <v>281</v>
      </c>
      <c r="F102" s="34" t="s">
        <v>2395</v>
      </c>
      <c r="G102" s="34" t="s">
        <v>370</v>
      </c>
      <c r="H102" s="357" t="s">
        <v>67</v>
      </c>
      <c r="I102" s="357"/>
      <c r="J102" s="34"/>
      <c r="K102" s="35">
        <v>41275</v>
      </c>
      <c r="L102" s="35">
        <v>41639</v>
      </c>
      <c r="M102" s="767">
        <v>0.2</v>
      </c>
      <c r="N102" s="1093">
        <v>0.3</v>
      </c>
      <c r="O102" s="801">
        <v>0.3</v>
      </c>
      <c r="P102" s="801">
        <v>0.2</v>
      </c>
      <c r="Q102" s="768">
        <v>0.2</v>
      </c>
      <c r="R102" s="768">
        <v>0.3</v>
      </c>
      <c r="S102" s="768">
        <v>0.3</v>
      </c>
      <c r="T102" s="768">
        <v>0.2</v>
      </c>
      <c r="U102" s="767">
        <v>0.2</v>
      </c>
      <c r="V102" s="800">
        <v>0.2</v>
      </c>
      <c r="W102" s="356"/>
      <c r="X102" s="356"/>
      <c r="Y102" s="359" t="s">
        <v>2396</v>
      </c>
      <c r="Z102" s="356" t="s">
        <v>284</v>
      </c>
      <c r="AA102" s="359" t="s">
        <v>2397</v>
      </c>
      <c r="AB102" s="355">
        <v>41306</v>
      </c>
      <c r="AC102" s="355">
        <v>41638</v>
      </c>
      <c r="AD102" s="359" t="s">
        <v>2398</v>
      </c>
      <c r="AE102" s="356" t="s">
        <v>119</v>
      </c>
      <c r="AF102" s="356"/>
      <c r="AG102" s="359" t="s">
        <v>2399</v>
      </c>
      <c r="AH102" s="33">
        <v>17097640</v>
      </c>
    </row>
    <row r="103" spans="1:34" s="807" customFormat="1" ht="75" x14ac:dyDescent="0.25">
      <c r="A103" s="1687" t="s">
        <v>2400</v>
      </c>
      <c r="B103" s="1687" t="s">
        <v>2401</v>
      </c>
      <c r="C103" s="1650">
        <v>2012011000135</v>
      </c>
      <c r="D103" s="2329">
        <v>24650000000</v>
      </c>
      <c r="E103" s="2213" t="s">
        <v>298</v>
      </c>
      <c r="F103" s="1638" t="s">
        <v>2402</v>
      </c>
      <c r="G103" s="1638" t="s">
        <v>370</v>
      </c>
      <c r="H103" s="2213" t="s">
        <v>67</v>
      </c>
      <c r="I103" s="2213"/>
      <c r="J103" s="1638" t="s">
        <v>2403</v>
      </c>
      <c r="K103" s="2310">
        <v>41275</v>
      </c>
      <c r="L103" s="2310">
        <v>41639</v>
      </c>
      <c r="M103" s="2313">
        <v>0.1</v>
      </c>
      <c r="N103" s="2316">
        <v>0.4</v>
      </c>
      <c r="O103" s="2319">
        <v>0.4</v>
      </c>
      <c r="P103" s="2319">
        <v>0.1</v>
      </c>
      <c r="Q103" s="2336">
        <v>0.1</v>
      </c>
      <c r="R103" s="2336">
        <v>0.4</v>
      </c>
      <c r="S103" s="2336">
        <v>0.4</v>
      </c>
      <c r="T103" s="2336">
        <v>0.1</v>
      </c>
      <c r="U103" s="2337">
        <v>0.1</v>
      </c>
      <c r="V103" s="2307">
        <v>0.1</v>
      </c>
      <c r="W103" s="2213"/>
      <c r="X103" s="2213"/>
      <c r="Y103" s="1638" t="s">
        <v>2404</v>
      </c>
      <c r="Z103" s="356" t="s">
        <v>300</v>
      </c>
      <c r="AA103" s="32" t="s">
        <v>2405</v>
      </c>
      <c r="AB103" s="355">
        <v>41426</v>
      </c>
      <c r="AC103" s="355">
        <v>41273</v>
      </c>
      <c r="AD103" s="359" t="s">
        <v>2406</v>
      </c>
      <c r="AE103" s="356" t="s">
        <v>119</v>
      </c>
      <c r="AF103" s="356"/>
      <c r="AG103" s="32" t="s">
        <v>2715</v>
      </c>
      <c r="AH103" s="944">
        <v>390325000</v>
      </c>
    </row>
    <row r="104" spans="1:34" s="807" customFormat="1" ht="75" x14ac:dyDescent="0.25">
      <c r="A104" s="1687"/>
      <c r="B104" s="1687"/>
      <c r="C104" s="1650"/>
      <c r="D104" s="2329"/>
      <c r="E104" s="2222"/>
      <c r="F104" s="1639"/>
      <c r="G104" s="1639"/>
      <c r="H104" s="2222"/>
      <c r="I104" s="2222"/>
      <c r="J104" s="1639"/>
      <c r="K104" s="1678"/>
      <c r="L104" s="1678"/>
      <c r="M104" s="2314"/>
      <c r="N104" s="2317"/>
      <c r="O104" s="2320"/>
      <c r="P104" s="2320"/>
      <c r="Q104" s="2336"/>
      <c r="R104" s="2336"/>
      <c r="S104" s="2336"/>
      <c r="T104" s="2336"/>
      <c r="U104" s="2337"/>
      <c r="V104" s="2338"/>
      <c r="W104" s="2222"/>
      <c r="X104" s="2222"/>
      <c r="Y104" s="1639"/>
      <c r="Z104" s="356" t="s">
        <v>348</v>
      </c>
      <c r="AA104" s="32" t="s">
        <v>2407</v>
      </c>
      <c r="AB104" s="355">
        <v>41306</v>
      </c>
      <c r="AC104" s="355">
        <v>41639</v>
      </c>
      <c r="AD104" s="359" t="s">
        <v>2408</v>
      </c>
      <c r="AE104" s="356" t="s">
        <v>119</v>
      </c>
      <c r="AF104" s="356"/>
      <c r="AG104" s="32" t="s">
        <v>2409</v>
      </c>
      <c r="AH104" s="944">
        <v>169000000</v>
      </c>
    </row>
    <row r="105" spans="1:34" s="807" customFormat="1" ht="60" x14ac:dyDescent="0.25">
      <c r="A105" s="1687"/>
      <c r="B105" s="1687"/>
      <c r="C105" s="1650"/>
      <c r="D105" s="2329"/>
      <c r="E105" s="2214"/>
      <c r="F105" s="1640"/>
      <c r="G105" s="1640"/>
      <c r="H105" s="2214"/>
      <c r="I105" s="2214"/>
      <c r="J105" s="1640"/>
      <c r="K105" s="1679"/>
      <c r="L105" s="1679"/>
      <c r="M105" s="2315"/>
      <c r="N105" s="2318"/>
      <c r="O105" s="2321"/>
      <c r="P105" s="2321"/>
      <c r="Q105" s="2336"/>
      <c r="R105" s="2336"/>
      <c r="S105" s="2336"/>
      <c r="T105" s="2336"/>
      <c r="U105" s="2337"/>
      <c r="V105" s="2339"/>
      <c r="W105" s="2214"/>
      <c r="X105" s="2214"/>
      <c r="Y105" s="1640"/>
      <c r="Z105" s="781" t="s">
        <v>349</v>
      </c>
      <c r="AA105" s="32" t="s">
        <v>2410</v>
      </c>
      <c r="AB105" s="355">
        <v>41306</v>
      </c>
      <c r="AC105" s="355">
        <v>41639</v>
      </c>
      <c r="AD105" s="359" t="s">
        <v>2411</v>
      </c>
      <c r="AE105" s="356" t="s">
        <v>119</v>
      </c>
      <c r="AF105" s="356"/>
      <c r="AG105" s="32" t="s">
        <v>2412</v>
      </c>
      <c r="AH105" s="944">
        <v>90650000</v>
      </c>
    </row>
    <row r="106" spans="1:34" s="807" customFormat="1" ht="63.6" customHeight="1" x14ac:dyDescent="0.25">
      <c r="A106" s="1687"/>
      <c r="B106" s="1687"/>
      <c r="C106" s="1650"/>
      <c r="D106" s="2329"/>
      <c r="E106" s="2213" t="s">
        <v>304</v>
      </c>
      <c r="F106" s="1638" t="s">
        <v>2413</v>
      </c>
      <c r="G106" s="1638" t="s">
        <v>370</v>
      </c>
      <c r="H106" s="2222" t="s">
        <v>67</v>
      </c>
      <c r="I106" s="2213"/>
      <c r="J106" s="1638"/>
      <c r="K106" s="2310">
        <v>41275</v>
      </c>
      <c r="L106" s="2310">
        <v>41639</v>
      </c>
      <c r="M106" s="2313">
        <v>0.2</v>
      </c>
      <c r="N106" s="2316">
        <v>0.25</v>
      </c>
      <c r="O106" s="2319">
        <v>0.45</v>
      </c>
      <c r="P106" s="2319">
        <v>0.1</v>
      </c>
      <c r="Q106" s="2336">
        <v>0.2</v>
      </c>
      <c r="R106" s="2336">
        <v>0.25</v>
      </c>
      <c r="S106" s="2336">
        <v>0.45</v>
      </c>
      <c r="T106" s="2336">
        <v>0.1</v>
      </c>
      <c r="U106" s="2337">
        <v>0.2</v>
      </c>
      <c r="V106" s="2307">
        <v>0.25</v>
      </c>
      <c r="W106" s="2213"/>
      <c r="X106" s="2213"/>
      <c r="Y106" s="1638" t="s">
        <v>2414</v>
      </c>
      <c r="Z106" s="945" t="s">
        <v>306</v>
      </c>
      <c r="AA106" s="946" t="s">
        <v>2415</v>
      </c>
      <c r="AB106" s="947">
        <v>41306</v>
      </c>
      <c r="AC106" s="947">
        <v>41639</v>
      </c>
      <c r="AD106" s="443" t="s">
        <v>2408</v>
      </c>
      <c r="AE106" s="945" t="s">
        <v>119</v>
      </c>
      <c r="AF106" s="945"/>
      <c r="AG106" s="946" t="s">
        <v>2416</v>
      </c>
      <c r="AH106" s="944">
        <v>232000000</v>
      </c>
    </row>
    <row r="107" spans="1:34" s="807" customFormat="1" ht="46.15" customHeight="1" x14ac:dyDescent="0.25">
      <c r="A107" s="1687"/>
      <c r="B107" s="1687"/>
      <c r="C107" s="1650"/>
      <c r="D107" s="2329"/>
      <c r="E107" s="2222"/>
      <c r="F107" s="1639"/>
      <c r="G107" s="1639"/>
      <c r="H107" s="2222"/>
      <c r="I107" s="2222"/>
      <c r="J107" s="1639"/>
      <c r="K107" s="1678"/>
      <c r="L107" s="1678"/>
      <c r="M107" s="2314"/>
      <c r="N107" s="2317"/>
      <c r="O107" s="2320"/>
      <c r="P107" s="2320"/>
      <c r="Q107" s="2336"/>
      <c r="R107" s="2336"/>
      <c r="S107" s="2336"/>
      <c r="T107" s="2336"/>
      <c r="U107" s="2337"/>
      <c r="V107" s="2338"/>
      <c r="W107" s="2222"/>
      <c r="X107" s="2222"/>
      <c r="Y107" s="1639"/>
      <c r="Z107" s="945" t="s">
        <v>2417</v>
      </c>
      <c r="AA107" s="946" t="s">
        <v>2716</v>
      </c>
      <c r="AB107" s="947">
        <v>41501</v>
      </c>
      <c r="AC107" s="947">
        <v>41639</v>
      </c>
      <c r="AD107" s="443" t="s">
        <v>2717</v>
      </c>
      <c r="AE107" s="945" t="s">
        <v>119</v>
      </c>
      <c r="AF107" s="945"/>
      <c r="AG107" s="946" t="s">
        <v>2718</v>
      </c>
      <c r="AH107" s="944">
        <v>650000000</v>
      </c>
    </row>
    <row r="108" spans="1:34" s="807" customFormat="1" ht="58.15" customHeight="1" x14ac:dyDescent="0.25">
      <c r="A108" s="1687"/>
      <c r="B108" s="1687"/>
      <c r="C108" s="1650"/>
      <c r="D108" s="2329"/>
      <c r="E108" s="2222"/>
      <c r="F108" s="1639"/>
      <c r="G108" s="1639"/>
      <c r="H108" s="2222"/>
      <c r="I108" s="2222"/>
      <c r="J108" s="1639"/>
      <c r="K108" s="1678"/>
      <c r="L108" s="1678"/>
      <c r="M108" s="2314"/>
      <c r="N108" s="2317"/>
      <c r="O108" s="2320"/>
      <c r="P108" s="2320"/>
      <c r="Q108" s="2336"/>
      <c r="R108" s="2336"/>
      <c r="S108" s="2336"/>
      <c r="T108" s="2336"/>
      <c r="U108" s="2337"/>
      <c r="V108" s="2338"/>
      <c r="W108" s="2222"/>
      <c r="X108" s="2222"/>
      <c r="Y108" s="1639"/>
      <c r="Z108" s="945" t="s">
        <v>2719</v>
      </c>
      <c r="AA108" s="946" t="s">
        <v>2720</v>
      </c>
      <c r="AB108" s="947">
        <v>41501</v>
      </c>
      <c r="AC108" s="947">
        <v>41639</v>
      </c>
      <c r="AD108" s="443"/>
      <c r="AE108" s="945" t="s">
        <v>119</v>
      </c>
      <c r="AF108" s="945"/>
      <c r="AG108" s="946" t="s">
        <v>2721</v>
      </c>
      <c r="AH108" s="944">
        <v>0</v>
      </c>
    </row>
    <row r="109" spans="1:34" s="807" customFormat="1" ht="45.6" customHeight="1" x14ac:dyDescent="0.25">
      <c r="A109" s="1687"/>
      <c r="B109" s="1687"/>
      <c r="C109" s="1650"/>
      <c r="D109" s="2329"/>
      <c r="E109" s="2214"/>
      <c r="F109" s="1640"/>
      <c r="G109" s="1640"/>
      <c r="H109" s="2214"/>
      <c r="I109" s="2214"/>
      <c r="J109" s="1640"/>
      <c r="K109" s="1679"/>
      <c r="L109" s="1679"/>
      <c r="M109" s="2315"/>
      <c r="N109" s="2318"/>
      <c r="O109" s="2321"/>
      <c r="P109" s="2321"/>
      <c r="Q109" s="2336"/>
      <c r="R109" s="2336"/>
      <c r="S109" s="2336"/>
      <c r="T109" s="2336"/>
      <c r="U109" s="2337"/>
      <c r="V109" s="2339"/>
      <c r="W109" s="2214"/>
      <c r="X109" s="2214"/>
      <c r="Y109" s="1640"/>
      <c r="Z109" s="945" t="s">
        <v>2722</v>
      </c>
      <c r="AA109" s="946" t="s">
        <v>2723</v>
      </c>
      <c r="AB109" s="947">
        <v>41501</v>
      </c>
      <c r="AC109" s="947">
        <v>41639</v>
      </c>
      <c r="AD109" s="443" t="s">
        <v>2408</v>
      </c>
      <c r="AE109" s="945" t="s">
        <v>119</v>
      </c>
      <c r="AF109" s="945"/>
      <c r="AG109" s="946" t="s">
        <v>2724</v>
      </c>
      <c r="AH109" s="944">
        <v>1300000000</v>
      </c>
    </row>
    <row r="110" spans="1:34" s="807" customFormat="1" ht="35.450000000000003" customHeight="1" x14ac:dyDescent="0.25">
      <c r="A110" s="1687"/>
      <c r="B110" s="1687"/>
      <c r="C110" s="1650"/>
      <c r="D110" s="2329"/>
      <c r="E110" s="2213" t="s">
        <v>2420</v>
      </c>
      <c r="F110" s="1638" t="s">
        <v>2421</v>
      </c>
      <c r="G110" s="1638" t="s">
        <v>370</v>
      </c>
      <c r="H110" s="2213" t="s">
        <v>67</v>
      </c>
      <c r="I110" s="2213"/>
      <c r="J110" s="1638"/>
      <c r="K110" s="2310">
        <v>41275</v>
      </c>
      <c r="L110" s="2310">
        <v>41639</v>
      </c>
      <c r="M110" s="2313">
        <v>0.3</v>
      </c>
      <c r="N110" s="2316">
        <v>0.3</v>
      </c>
      <c r="O110" s="2319">
        <v>0.2</v>
      </c>
      <c r="P110" s="2319">
        <v>0.2</v>
      </c>
      <c r="Q110" s="2336">
        <v>0.3</v>
      </c>
      <c r="R110" s="2336">
        <v>0.3</v>
      </c>
      <c r="S110" s="2336">
        <v>0.2</v>
      </c>
      <c r="T110" s="2336">
        <v>0.2</v>
      </c>
      <c r="U110" s="2337">
        <v>0.3</v>
      </c>
      <c r="V110" s="2307">
        <v>0.1</v>
      </c>
      <c r="W110" s="2213"/>
      <c r="X110" s="2213"/>
      <c r="Y110" s="1638" t="s">
        <v>2422</v>
      </c>
      <c r="Z110" s="945" t="s">
        <v>2423</v>
      </c>
      <c r="AA110" s="946" t="s">
        <v>2725</v>
      </c>
      <c r="AB110" s="947">
        <v>41426</v>
      </c>
      <c r="AC110" s="947">
        <v>41638</v>
      </c>
      <c r="AD110" s="443"/>
      <c r="AE110" s="945"/>
      <c r="AF110" s="945"/>
      <c r="AG110" s="946"/>
      <c r="AH110" s="944">
        <v>0</v>
      </c>
    </row>
    <row r="111" spans="1:34" s="807" customFormat="1" ht="48" customHeight="1" x14ac:dyDescent="0.25">
      <c r="A111" s="1687"/>
      <c r="B111" s="1687"/>
      <c r="C111" s="1650"/>
      <c r="D111" s="2329"/>
      <c r="E111" s="2222"/>
      <c r="F111" s="1639"/>
      <c r="G111" s="1639"/>
      <c r="H111" s="2222"/>
      <c r="I111" s="2222"/>
      <c r="J111" s="1639"/>
      <c r="K111" s="1678"/>
      <c r="L111" s="1678"/>
      <c r="M111" s="2314"/>
      <c r="N111" s="2317"/>
      <c r="O111" s="2320"/>
      <c r="P111" s="2320"/>
      <c r="Q111" s="2336"/>
      <c r="R111" s="2336"/>
      <c r="S111" s="2336"/>
      <c r="T111" s="2336"/>
      <c r="U111" s="2337"/>
      <c r="V111" s="2338"/>
      <c r="W111" s="2222"/>
      <c r="X111" s="2222"/>
      <c r="Y111" s="1639"/>
      <c r="Z111" s="945" t="s">
        <v>2424</v>
      </c>
      <c r="AA111" s="946" t="s">
        <v>2425</v>
      </c>
      <c r="AB111" s="947">
        <v>41426</v>
      </c>
      <c r="AC111" s="947">
        <v>41639</v>
      </c>
      <c r="AD111" s="443" t="s">
        <v>2426</v>
      </c>
      <c r="AE111" s="945" t="s">
        <v>119</v>
      </c>
      <c r="AF111" s="945"/>
      <c r="AG111" s="946" t="s">
        <v>2726</v>
      </c>
      <c r="AH111" s="944">
        <v>1589000000</v>
      </c>
    </row>
    <row r="112" spans="1:34" s="807" customFormat="1" ht="48" customHeight="1" x14ac:dyDescent="0.25">
      <c r="A112" s="1687"/>
      <c r="B112" s="1687"/>
      <c r="C112" s="1650"/>
      <c r="D112" s="2329"/>
      <c r="E112" s="2222"/>
      <c r="F112" s="1639"/>
      <c r="G112" s="1639"/>
      <c r="H112" s="2222"/>
      <c r="I112" s="2222"/>
      <c r="J112" s="1639"/>
      <c r="K112" s="1678"/>
      <c r="L112" s="1678"/>
      <c r="M112" s="2314"/>
      <c r="N112" s="2317"/>
      <c r="O112" s="2320"/>
      <c r="P112" s="2320"/>
      <c r="Q112" s="2336"/>
      <c r="R112" s="2336"/>
      <c r="S112" s="2336"/>
      <c r="T112" s="2336"/>
      <c r="U112" s="2337"/>
      <c r="V112" s="2338"/>
      <c r="W112" s="2222"/>
      <c r="X112" s="2222"/>
      <c r="Y112" s="1639"/>
      <c r="Z112" s="2340" t="s">
        <v>2427</v>
      </c>
      <c r="AA112" s="2341" t="s">
        <v>2428</v>
      </c>
      <c r="AB112" s="947">
        <v>41306</v>
      </c>
      <c r="AC112" s="947">
        <v>41455</v>
      </c>
      <c r="AD112" s="2342" t="s">
        <v>2408</v>
      </c>
      <c r="AE112" s="948" t="s">
        <v>119</v>
      </c>
      <c r="AF112" s="949"/>
      <c r="AG112" s="946" t="s">
        <v>2727</v>
      </c>
      <c r="AH112" s="2343">
        <v>151546200</v>
      </c>
    </row>
    <row r="113" spans="1:34" s="807" customFormat="1" ht="54" customHeight="1" x14ac:dyDescent="0.25">
      <c r="A113" s="1687"/>
      <c r="B113" s="1687"/>
      <c r="C113" s="1650"/>
      <c r="D113" s="2329"/>
      <c r="E113" s="2214"/>
      <c r="F113" s="1640"/>
      <c r="G113" s="1640"/>
      <c r="H113" s="2214"/>
      <c r="I113" s="2214"/>
      <c r="J113" s="1640"/>
      <c r="K113" s="1679"/>
      <c r="L113" s="1679"/>
      <c r="M113" s="2315"/>
      <c r="N113" s="2318"/>
      <c r="O113" s="2321"/>
      <c r="P113" s="2321"/>
      <c r="Q113" s="2336"/>
      <c r="R113" s="2336"/>
      <c r="S113" s="2336"/>
      <c r="T113" s="2336"/>
      <c r="U113" s="2337"/>
      <c r="V113" s="2339"/>
      <c r="W113" s="2214"/>
      <c r="X113" s="2214"/>
      <c r="Y113" s="1640"/>
      <c r="Z113" s="2340"/>
      <c r="AA113" s="2341"/>
      <c r="AB113" s="947">
        <v>41306</v>
      </c>
      <c r="AC113" s="947">
        <v>41639</v>
      </c>
      <c r="AD113" s="2342"/>
      <c r="AE113" s="945" t="s">
        <v>119</v>
      </c>
      <c r="AF113" s="945"/>
      <c r="AG113" s="946" t="s">
        <v>2728</v>
      </c>
      <c r="AH113" s="2343"/>
    </row>
    <row r="114" spans="1:34" s="807" customFormat="1" ht="44.45" customHeight="1" x14ac:dyDescent="0.25">
      <c r="A114" s="1687"/>
      <c r="B114" s="1687"/>
      <c r="C114" s="1650"/>
      <c r="D114" s="2329"/>
      <c r="E114" s="2213" t="s">
        <v>2429</v>
      </c>
      <c r="F114" s="1638" t="s">
        <v>2430</v>
      </c>
      <c r="G114" s="1638" t="s">
        <v>370</v>
      </c>
      <c r="H114" s="2213" t="s">
        <v>67</v>
      </c>
      <c r="I114" s="2213"/>
      <c r="J114" s="1638"/>
      <c r="K114" s="2310">
        <v>41275</v>
      </c>
      <c r="L114" s="2310">
        <v>41639</v>
      </c>
      <c r="M114" s="2313">
        <v>0.25</v>
      </c>
      <c r="N114" s="2316">
        <v>0.25</v>
      </c>
      <c r="O114" s="2319">
        <v>0.25</v>
      </c>
      <c r="P114" s="2319">
        <v>0.25</v>
      </c>
      <c r="Q114" s="2336">
        <v>0.25</v>
      </c>
      <c r="R114" s="2336">
        <v>0.25</v>
      </c>
      <c r="S114" s="2336">
        <v>0.25</v>
      </c>
      <c r="T114" s="2336">
        <v>0.25</v>
      </c>
      <c r="U114" s="2337">
        <v>0.25</v>
      </c>
      <c r="V114" s="2307">
        <v>0.15</v>
      </c>
      <c r="W114" s="2213"/>
      <c r="X114" s="2213"/>
      <c r="Y114" s="1638" t="s">
        <v>2431</v>
      </c>
      <c r="Z114" s="945" t="s">
        <v>2432</v>
      </c>
      <c r="AA114" s="946" t="s">
        <v>2433</v>
      </c>
      <c r="AB114" s="947">
        <v>41306</v>
      </c>
      <c r="AC114" s="947">
        <v>41639</v>
      </c>
      <c r="AD114" s="443" t="s">
        <v>2408</v>
      </c>
      <c r="AE114" s="945" t="s">
        <v>119</v>
      </c>
      <c r="AF114" s="945"/>
      <c r="AG114" s="946" t="s">
        <v>2729</v>
      </c>
      <c r="AH114" s="944">
        <f>8000000*11</f>
        <v>88000000</v>
      </c>
    </row>
    <row r="115" spans="1:34" s="807" customFormat="1" ht="42" customHeight="1" x14ac:dyDescent="0.25">
      <c r="A115" s="1687"/>
      <c r="B115" s="1687"/>
      <c r="C115" s="1650"/>
      <c r="D115" s="2329"/>
      <c r="E115" s="2214"/>
      <c r="F115" s="1640"/>
      <c r="G115" s="1640"/>
      <c r="H115" s="2214"/>
      <c r="I115" s="2214"/>
      <c r="J115" s="1640"/>
      <c r="K115" s="1679"/>
      <c r="L115" s="1679"/>
      <c r="M115" s="2315"/>
      <c r="N115" s="2318"/>
      <c r="O115" s="2321"/>
      <c r="P115" s="2321"/>
      <c r="Q115" s="2336"/>
      <c r="R115" s="2336"/>
      <c r="S115" s="2336"/>
      <c r="T115" s="2336"/>
      <c r="U115" s="2337"/>
      <c r="V115" s="2339"/>
      <c r="W115" s="2214"/>
      <c r="X115" s="2214"/>
      <c r="Y115" s="1640"/>
      <c r="Z115" s="945" t="s">
        <v>2434</v>
      </c>
      <c r="AA115" s="946" t="s">
        <v>2435</v>
      </c>
      <c r="AB115" s="947">
        <v>41426</v>
      </c>
      <c r="AC115" s="947">
        <v>41639</v>
      </c>
      <c r="AD115" s="950"/>
      <c r="AE115" s="945"/>
      <c r="AF115" s="945"/>
      <c r="AG115" s="946"/>
      <c r="AH115" s="944">
        <v>0</v>
      </c>
    </row>
    <row r="116" spans="1:34" s="807" customFormat="1" ht="105" x14ac:dyDescent="0.25">
      <c r="A116" s="1687"/>
      <c r="B116" s="1687"/>
      <c r="C116" s="1650"/>
      <c r="D116" s="2329"/>
      <c r="E116" s="1638" t="s">
        <v>2436</v>
      </c>
      <c r="F116" s="794" t="s">
        <v>2437</v>
      </c>
      <c r="G116" s="794" t="s">
        <v>370</v>
      </c>
      <c r="H116" s="794" t="s">
        <v>67</v>
      </c>
      <c r="I116" s="794"/>
      <c r="J116" s="794"/>
      <c r="K116" s="808">
        <v>41275</v>
      </c>
      <c r="L116" s="808">
        <v>41639</v>
      </c>
      <c r="M116" s="785">
        <v>0.1</v>
      </c>
      <c r="N116" s="1094">
        <v>0.25</v>
      </c>
      <c r="O116" s="809">
        <v>0.4</v>
      </c>
      <c r="P116" s="809">
        <v>0.25</v>
      </c>
      <c r="Q116" s="805">
        <v>0.1</v>
      </c>
      <c r="R116" s="805">
        <v>0.25</v>
      </c>
      <c r="S116" s="805">
        <v>0.4</v>
      </c>
      <c r="T116" s="805">
        <v>0.25</v>
      </c>
      <c r="U116" s="806">
        <v>0.1</v>
      </c>
      <c r="V116" s="673">
        <v>0.05</v>
      </c>
      <c r="W116" s="781"/>
      <c r="X116" s="781"/>
      <c r="Y116" s="678" t="s">
        <v>2438</v>
      </c>
      <c r="Z116" s="443" t="s">
        <v>2439</v>
      </c>
      <c r="AA116" s="951" t="s">
        <v>2730</v>
      </c>
      <c r="AB116" s="947">
        <v>41426</v>
      </c>
      <c r="AC116" s="947">
        <v>41639</v>
      </c>
      <c r="AD116" s="443" t="s">
        <v>2419</v>
      </c>
      <c r="AE116" s="945" t="s">
        <v>119</v>
      </c>
      <c r="AF116" s="945"/>
      <c r="AG116" s="946" t="s">
        <v>2731</v>
      </c>
      <c r="AH116" s="944">
        <v>927100000</v>
      </c>
    </row>
    <row r="117" spans="1:34" s="807" customFormat="1" ht="55.15" customHeight="1" x14ac:dyDescent="0.25">
      <c r="A117" s="1687"/>
      <c r="B117" s="1687"/>
      <c r="C117" s="1650"/>
      <c r="D117" s="2329"/>
      <c r="E117" s="1639"/>
      <c r="F117" s="794"/>
      <c r="G117" s="794"/>
      <c r="H117" s="794"/>
      <c r="I117" s="794"/>
      <c r="J117" s="794"/>
      <c r="K117" s="808"/>
      <c r="L117" s="808"/>
      <c r="M117" s="785"/>
      <c r="N117" s="1094"/>
      <c r="O117" s="809"/>
      <c r="P117" s="809"/>
      <c r="Q117" s="805"/>
      <c r="R117" s="805"/>
      <c r="S117" s="805"/>
      <c r="T117" s="805"/>
      <c r="U117" s="806"/>
      <c r="V117" s="934"/>
      <c r="W117" s="781"/>
      <c r="X117" s="781"/>
      <c r="Y117" s="678"/>
      <c r="Z117" s="945" t="s">
        <v>2732</v>
      </c>
      <c r="AA117" s="946" t="s">
        <v>2418</v>
      </c>
      <c r="AB117" s="947">
        <v>41426</v>
      </c>
      <c r="AC117" s="947">
        <v>41639</v>
      </c>
      <c r="AD117" s="443" t="s">
        <v>2419</v>
      </c>
      <c r="AE117" s="945" t="s">
        <v>119</v>
      </c>
      <c r="AF117" s="945"/>
      <c r="AG117" s="946" t="s">
        <v>2733</v>
      </c>
      <c r="AH117" s="944">
        <v>4828250000</v>
      </c>
    </row>
    <row r="118" spans="1:34" s="807" customFormat="1" ht="43.9" customHeight="1" x14ac:dyDescent="0.25">
      <c r="A118" s="1687"/>
      <c r="B118" s="1687"/>
      <c r="C118" s="1650"/>
      <c r="D118" s="2329"/>
      <c r="E118" s="1639"/>
      <c r="F118" s="794"/>
      <c r="G118" s="794"/>
      <c r="H118" s="794"/>
      <c r="I118" s="794"/>
      <c r="J118" s="794"/>
      <c r="K118" s="808"/>
      <c r="L118" s="808"/>
      <c r="M118" s="785"/>
      <c r="N118" s="1094"/>
      <c r="O118" s="809"/>
      <c r="P118" s="809"/>
      <c r="Q118" s="805"/>
      <c r="R118" s="805"/>
      <c r="S118" s="805"/>
      <c r="T118" s="805"/>
      <c r="U118" s="806"/>
      <c r="V118" s="934"/>
      <c r="W118" s="781"/>
      <c r="X118" s="781"/>
      <c r="Y118" s="678"/>
      <c r="Z118" s="945" t="s">
        <v>2734</v>
      </c>
      <c r="AA118" s="946" t="s">
        <v>2735</v>
      </c>
      <c r="AB118" s="947">
        <v>41501</v>
      </c>
      <c r="AC118" s="947">
        <v>41639</v>
      </c>
      <c r="AD118" s="443" t="s">
        <v>2736</v>
      </c>
      <c r="AE118" s="945" t="s">
        <v>119</v>
      </c>
      <c r="AF118" s="945"/>
      <c r="AG118" s="946" t="s">
        <v>2737</v>
      </c>
      <c r="AH118" s="944">
        <v>12000000000</v>
      </c>
    </row>
    <row r="119" spans="1:34" s="807" customFormat="1" ht="57.6" customHeight="1" x14ac:dyDescent="0.25">
      <c r="A119" s="1687"/>
      <c r="B119" s="1687"/>
      <c r="C119" s="1650"/>
      <c r="D119" s="2329"/>
      <c r="E119" s="1640"/>
      <c r="F119" s="794"/>
      <c r="G119" s="794"/>
      <c r="H119" s="794"/>
      <c r="I119" s="794"/>
      <c r="J119" s="794"/>
      <c r="K119" s="808"/>
      <c r="L119" s="808"/>
      <c r="M119" s="785"/>
      <c r="N119" s="1094"/>
      <c r="O119" s="809"/>
      <c r="P119" s="809"/>
      <c r="Q119" s="805"/>
      <c r="R119" s="805"/>
      <c r="S119" s="805"/>
      <c r="T119" s="805"/>
      <c r="U119" s="806"/>
      <c r="V119" s="934"/>
      <c r="W119" s="781"/>
      <c r="X119" s="781"/>
      <c r="Y119" s="678"/>
      <c r="Z119" s="443" t="s">
        <v>2738</v>
      </c>
      <c r="AA119" s="951" t="s">
        <v>2739</v>
      </c>
      <c r="AB119" s="947">
        <v>41487</v>
      </c>
      <c r="AC119" s="947">
        <v>41639</v>
      </c>
      <c r="AD119" s="443" t="s">
        <v>2740</v>
      </c>
      <c r="AE119" s="945" t="s">
        <v>119</v>
      </c>
      <c r="AF119" s="945"/>
      <c r="AG119" s="946" t="s">
        <v>2741</v>
      </c>
      <c r="AH119" s="944">
        <v>375978800</v>
      </c>
    </row>
    <row r="120" spans="1:34" s="807" customFormat="1" ht="90" x14ac:dyDescent="0.25">
      <c r="A120" s="1687"/>
      <c r="B120" s="1687"/>
      <c r="C120" s="1650"/>
      <c r="D120" s="2329"/>
      <c r="E120" s="356" t="s">
        <v>2440</v>
      </c>
      <c r="F120" s="34" t="s">
        <v>2441</v>
      </c>
      <c r="G120" s="34" t="s">
        <v>370</v>
      </c>
      <c r="H120" s="356" t="s">
        <v>67</v>
      </c>
      <c r="I120" s="356"/>
      <c r="J120" s="34"/>
      <c r="K120" s="35">
        <v>41275</v>
      </c>
      <c r="L120" s="35">
        <v>41639</v>
      </c>
      <c r="M120" s="767">
        <v>0.05</v>
      </c>
      <c r="N120" s="1093">
        <v>0.3</v>
      </c>
      <c r="O120" s="801">
        <v>0.45</v>
      </c>
      <c r="P120" s="801">
        <v>0.2</v>
      </c>
      <c r="Q120" s="805">
        <v>0.05</v>
      </c>
      <c r="R120" s="805">
        <v>0.3</v>
      </c>
      <c r="S120" s="805">
        <v>0.45</v>
      </c>
      <c r="T120" s="805">
        <v>0.2</v>
      </c>
      <c r="U120" s="806">
        <v>0.05</v>
      </c>
      <c r="V120" s="673">
        <v>0.1</v>
      </c>
      <c r="W120" s="781"/>
      <c r="X120" s="781"/>
      <c r="Y120" s="678" t="s">
        <v>2442</v>
      </c>
      <c r="Z120" s="781" t="s">
        <v>2443</v>
      </c>
      <c r="AA120" s="32" t="s">
        <v>2444</v>
      </c>
      <c r="AB120" s="355">
        <v>41426</v>
      </c>
      <c r="AC120" s="355">
        <v>41638</v>
      </c>
      <c r="AD120" s="359" t="s">
        <v>2445</v>
      </c>
      <c r="AE120" s="356" t="s">
        <v>119</v>
      </c>
      <c r="AF120" s="356"/>
      <c r="AG120" s="32" t="s">
        <v>2446</v>
      </c>
      <c r="AH120" s="33">
        <v>1500000000</v>
      </c>
    </row>
    <row r="121" spans="1:34" s="807" customFormat="1" ht="45" x14ac:dyDescent="0.25">
      <c r="A121" s="1687"/>
      <c r="B121" s="1687"/>
      <c r="C121" s="1650"/>
      <c r="D121" s="2329"/>
      <c r="E121" s="2213" t="s">
        <v>2447</v>
      </c>
      <c r="F121" s="1638" t="s">
        <v>2448</v>
      </c>
      <c r="G121" s="1638" t="s">
        <v>370</v>
      </c>
      <c r="H121" s="2213" t="s">
        <v>67</v>
      </c>
      <c r="I121" s="2213"/>
      <c r="J121" s="1638"/>
      <c r="K121" s="2310">
        <v>41275</v>
      </c>
      <c r="L121" s="2310">
        <v>41639</v>
      </c>
      <c r="M121" s="2313">
        <v>0.15</v>
      </c>
      <c r="N121" s="2316">
        <v>0.2</v>
      </c>
      <c r="O121" s="2319">
        <v>0.35</v>
      </c>
      <c r="P121" s="2319">
        <v>0.3</v>
      </c>
      <c r="Q121" s="2336">
        <v>0.15</v>
      </c>
      <c r="R121" s="2336">
        <v>0.2</v>
      </c>
      <c r="S121" s="2336">
        <v>0.35</v>
      </c>
      <c r="T121" s="2336">
        <v>0.3</v>
      </c>
      <c r="U121" s="2337">
        <v>0.15</v>
      </c>
      <c r="V121" s="2307">
        <v>0.1</v>
      </c>
      <c r="W121" s="2213"/>
      <c r="X121" s="2213"/>
      <c r="Y121" s="1638" t="s">
        <v>2449</v>
      </c>
      <c r="Z121" s="781" t="s">
        <v>2450</v>
      </c>
      <c r="AA121" s="32" t="s">
        <v>2451</v>
      </c>
      <c r="AB121" s="355">
        <v>41426</v>
      </c>
      <c r="AC121" s="355">
        <v>41639</v>
      </c>
      <c r="AD121" s="359" t="s">
        <v>2452</v>
      </c>
      <c r="AE121" s="356" t="s">
        <v>119</v>
      </c>
      <c r="AF121" s="356"/>
      <c r="AG121" s="32" t="s">
        <v>2453</v>
      </c>
      <c r="AH121" s="944">
        <v>22400000</v>
      </c>
    </row>
    <row r="122" spans="1:34" s="807" customFormat="1" ht="75" x14ac:dyDescent="0.25">
      <c r="A122" s="1687"/>
      <c r="B122" s="1687"/>
      <c r="C122" s="1650"/>
      <c r="D122" s="2329"/>
      <c r="E122" s="2214"/>
      <c r="F122" s="1640"/>
      <c r="G122" s="1640"/>
      <c r="H122" s="2214"/>
      <c r="I122" s="2214"/>
      <c r="J122" s="1640"/>
      <c r="K122" s="1679"/>
      <c r="L122" s="1679"/>
      <c r="M122" s="2315"/>
      <c r="N122" s="2318"/>
      <c r="O122" s="2321"/>
      <c r="P122" s="2321"/>
      <c r="Q122" s="2336"/>
      <c r="R122" s="2336"/>
      <c r="S122" s="2336"/>
      <c r="T122" s="2336"/>
      <c r="U122" s="2337"/>
      <c r="V122" s="2339"/>
      <c r="W122" s="2214"/>
      <c r="X122" s="2214"/>
      <c r="Y122" s="1640"/>
      <c r="Z122" s="781" t="s">
        <v>2454</v>
      </c>
      <c r="AA122" s="32" t="s">
        <v>2455</v>
      </c>
      <c r="AB122" s="355">
        <v>41306</v>
      </c>
      <c r="AC122" s="355">
        <v>41638</v>
      </c>
      <c r="AD122" s="359" t="s">
        <v>2456</v>
      </c>
      <c r="AE122" s="356" t="s">
        <v>119</v>
      </c>
      <c r="AF122" s="356"/>
      <c r="AG122" s="32" t="s">
        <v>2457</v>
      </c>
      <c r="AH122" s="944">
        <v>139000000</v>
      </c>
    </row>
    <row r="123" spans="1:34" s="807" customFormat="1" ht="70.900000000000006" customHeight="1" x14ac:dyDescent="0.25">
      <c r="A123" s="359"/>
      <c r="B123" s="359"/>
      <c r="C123" s="933"/>
      <c r="D123" s="952"/>
      <c r="E123" s="2213" t="s">
        <v>2742</v>
      </c>
      <c r="F123" s="2215" t="s">
        <v>2743</v>
      </c>
      <c r="G123" s="1638"/>
      <c r="H123" s="2213" t="s">
        <v>119</v>
      </c>
      <c r="I123" s="2213"/>
      <c r="J123" s="1638"/>
      <c r="K123" s="2216">
        <v>41487</v>
      </c>
      <c r="L123" s="2216">
        <v>41639</v>
      </c>
      <c r="M123" s="2211">
        <v>0</v>
      </c>
      <c r="N123" s="2334">
        <v>0</v>
      </c>
      <c r="O123" s="2335">
        <v>0.1</v>
      </c>
      <c r="P123" s="2335">
        <v>0.9</v>
      </c>
      <c r="Q123" s="2211">
        <v>0</v>
      </c>
      <c r="R123" s="2211">
        <v>0</v>
      </c>
      <c r="S123" s="2211"/>
      <c r="T123" s="2211"/>
      <c r="U123" s="2217">
        <v>0</v>
      </c>
      <c r="V123" s="2212">
        <v>0</v>
      </c>
      <c r="W123" s="2213"/>
      <c r="X123" s="2213"/>
      <c r="Y123" s="1638"/>
      <c r="Z123" s="953" t="s">
        <v>2744</v>
      </c>
      <c r="AA123" s="954" t="s">
        <v>2745</v>
      </c>
      <c r="AB123" s="955">
        <v>41518</v>
      </c>
      <c r="AC123" s="947">
        <v>41639</v>
      </c>
      <c r="AD123" s="956" t="s">
        <v>2746</v>
      </c>
      <c r="AE123" s="956" t="s">
        <v>119</v>
      </c>
      <c r="AF123" s="957"/>
      <c r="AG123" s="954" t="s">
        <v>2747</v>
      </c>
      <c r="AH123" s="944">
        <f>18000000*5</f>
        <v>90000000</v>
      </c>
    </row>
    <row r="124" spans="1:34" s="807" customFormat="1" ht="70.900000000000006" customHeight="1" x14ac:dyDescent="0.25">
      <c r="A124" s="359"/>
      <c r="B124" s="359"/>
      <c r="C124" s="933"/>
      <c r="D124" s="952"/>
      <c r="E124" s="2214"/>
      <c r="F124" s="2215"/>
      <c r="G124" s="1640"/>
      <c r="H124" s="2214"/>
      <c r="I124" s="2214"/>
      <c r="J124" s="1640"/>
      <c r="K124" s="2216"/>
      <c r="L124" s="2216"/>
      <c r="M124" s="2211"/>
      <c r="N124" s="2334"/>
      <c r="O124" s="2335"/>
      <c r="P124" s="2335"/>
      <c r="Q124" s="2211"/>
      <c r="R124" s="2211"/>
      <c r="S124" s="2211"/>
      <c r="T124" s="2211"/>
      <c r="U124" s="2217"/>
      <c r="V124" s="2212"/>
      <c r="W124" s="2214"/>
      <c r="X124" s="2214"/>
      <c r="Y124" s="1640"/>
      <c r="Z124" s="953" t="s">
        <v>2748</v>
      </c>
      <c r="AA124" s="954" t="s">
        <v>2749</v>
      </c>
      <c r="AB124" s="955">
        <v>41518</v>
      </c>
      <c r="AC124" s="947">
        <v>41639</v>
      </c>
      <c r="AD124" s="956" t="s">
        <v>2750</v>
      </c>
      <c r="AE124" s="956" t="s">
        <v>119</v>
      </c>
      <c r="AF124" s="957"/>
      <c r="AG124" s="954" t="s">
        <v>2751</v>
      </c>
      <c r="AH124" s="944">
        <f>(52000*35*5)+(558000*5*35)</f>
        <v>106750000</v>
      </c>
    </row>
    <row r="125" spans="1:34" s="784" customFormat="1" ht="45" x14ac:dyDescent="0.25">
      <c r="A125" s="1687" t="s">
        <v>2458</v>
      </c>
      <c r="B125" s="1687" t="s">
        <v>2459</v>
      </c>
      <c r="C125" s="1650">
        <v>2012011000003</v>
      </c>
      <c r="D125" s="2271">
        <f>+AH125+AH126+AH127+AH128+AH129+AH132+AH133</f>
        <v>2345450000</v>
      </c>
      <c r="E125" s="2213" t="s">
        <v>311</v>
      </c>
      <c r="F125" s="1638" t="s">
        <v>2460</v>
      </c>
      <c r="G125" s="1638" t="s">
        <v>370</v>
      </c>
      <c r="H125" s="2213" t="s">
        <v>67</v>
      </c>
      <c r="I125" s="2213"/>
      <c r="J125" s="1638" t="s">
        <v>2461</v>
      </c>
      <c r="K125" s="2310">
        <v>41275</v>
      </c>
      <c r="L125" s="2310">
        <v>41639</v>
      </c>
      <c r="M125" s="2313">
        <v>0.09</v>
      </c>
      <c r="N125" s="2316">
        <v>0.23</v>
      </c>
      <c r="O125" s="2319">
        <v>0.4</v>
      </c>
      <c r="P125" s="2319">
        <v>0.28000000000000003</v>
      </c>
      <c r="Q125" s="671">
        <v>0.2</v>
      </c>
      <c r="R125" s="671">
        <v>0.6</v>
      </c>
      <c r="S125" s="671">
        <v>0.2</v>
      </c>
      <c r="T125" s="781"/>
      <c r="U125" s="2304">
        <v>0.09</v>
      </c>
      <c r="V125" s="2346">
        <v>0.15</v>
      </c>
      <c r="W125" s="2213"/>
      <c r="X125" s="2213"/>
      <c r="Y125" s="1638" t="s">
        <v>2462</v>
      </c>
      <c r="Z125" s="356" t="s">
        <v>313</v>
      </c>
      <c r="AA125" s="32" t="s">
        <v>2463</v>
      </c>
      <c r="AB125" s="355">
        <v>41275</v>
      </c>
      <c r="AC125" s="355">
        <v>41455</v>
      </c>
      <c r="AD125" s="674" t="s">
        <v>2464</v>
      </c>
      <c r="AE125" s="356"/>
      <c r="AF125" s="356" t="s">
        <v>67</v>
      </c>
      <c r="AG125" s="32" t="s">
        <v>2465</v>
      </c>
      <c r="AH125" s="33">
        <v>784784000</v>
      </c>
    </row>
    <row r="126" spans="1:34" s="784" customFormat="1" ht="30" x14ac:dyDescent="0.25">
      <c r="A126" s="1687"/>
      <c r="B126" s="1687"/>
      <c r="C126" s="1650"/>
      <c r="D126" s="2272"/>
      <c r="E126" s="2222"/>
      <c r="F126" s="1639"/>
      <c r="G126" s="1639"/>
      <c r="H126" s="2222"/>
      <c r="I126" s="2222"/>
      <c r="J126" s="1639"/>
      <c r="K126" s="1678"/>
      <c r="L126" s="1678"/>
      <c r="M126" s="2314"/>
      <c r="N126" s="2317"/>
      <c r="O126" s="2320"/>
      <c r="P126" s="2320"/>
      <c r="Q126" s="671">
        <v>0.1</v>
      </c>
      <c r="R126" s="671">
        <v>0.3</v>
      </c>
      <c r="S126" s="671">
        <v>0.6</v>
      </c>
      <c r="T126" s="781"/>
      <c r="U126" s="2344"/>
      <c r="V126" s="2347"/>
      <c r="W126" s="2222"/>
      <c r="X126" s="2222"/>
      <c r="Y126" s="1639"/>
      <c r="Z126" s="356" t="s">
        <v>350</v>
      </c>
      <c r="AA126" s="32" t="s">
        <v>2466</v>
      </c>
      <c r="AB126" s="355">
        <v>41275</v>
      </c>
      <c r="AC126" s="355">
        <v>41455</v>
      </c>
      <c r="AD126" s="674" t="s">
        <v>2467</v>
      </c>
      <c r="AE126" s="356" t="s">
        <v>67</v>
      </c>
      <c r="AF126" s="356"/>
      <c r="AG126" s="32" t="s">
        <v>2468</v>
      </c>
      <c r="AH126" s="33">
        <v>100000000</v>
      </c>
    </row>
    <row r="127" spans="1:34" s="784" customFormat="1" ht="75" x14ac:dyDescent="0.25">
      <c r="A127" s="1687"/>
      <c r="B127" s="1687"/>
      <c r="C127" s="1650"/>
      <c r="D127" s="2272"/>
      <c r="E127" s="2222"/>
      <c r="F127" s="1639"/>
      <c r="G127" s="1639"/>
      <c r="H127" s="2222"/>
      <c r="I127" s="2222"/>
      <c r="J127" s="1639"/>
      <c r="K127" s="1678"/>
      <c r="L127" s="1678"/>
      <c r="M127" s="2314"/>
      <c r="N127" s="2317"/>
      <c r="O127" s="2320"/>
      <c r="P127" s="2320"/>
      <c r="Q127" s="671">
        <v>0</v>
      </c>
      <c r="R127" s="671">
        <v>0.25</v>
      </c>
      <c r="S127" s="671">
        <v>0.4</v>
      </c>
      <c r="T127" s="671">
        <v>0.35</v>
      </c>
      <c r="U127" s="2344"/>
      <c r="V127" s="2347"/>
      <c r="W127" s="2222"/>
      <c r="X127" s="2222"/>
      <c r="Y127" s="1639"/>
      <c r="Z127" s="356" t="s">
        <v>351</v>
      </c>
      <c r="AA127" s="32" t="s">
        <v>2469</v>
      </c>
      <c r="AB127" s="355">
        <v>41275</v>
      </c>
      <c r="AC127" s="355">
        <v>41639</v>
      </c>
      <c r="AD127" s="674" t="s">
        <v>2467</v>
      </c>
      <c r="AE127" s="356"/>
      <c r="AF127" s="356" t="s">
        <v>67</v>
      </c>
      <c r="AG127" s="32" t="s">
        <v>2470</v>
      </c>
      <c r="AH127" s="33">
        <f>+'[7]PLAN AD - FORMALIZACIÓN'!D25</f>
        <v>46500000</v>
      </c>
    </row>
    <row r="128" spans="1:34" s="784" customFormat="1" ht="60" x14ac:dyDescent="0.25">
      <c r="A128" s="1687"/>
      <c r="B128" s="1687"/>
      <c r="C128" s="1650"/>
      <c r="D128" s="2272"/>
      <c r="E128" s="2222"/>
      <c r="F128" s="1639"/>
      <c r="G128" s="1639"/>
      <c r="H128" s="2222"/>
      <c r="I128" s="2222"/>
      <c r="J128" s="1639"/>
      <c r="K128" s="1678"/>
      <c r="L128" s="1678"/>
      <c r="M128" s="2314"/>
      <c r="N128" s="2317"/>
      <c r="O128" s="2320"/>
      <c r="P128" s="2320"/>
      <c r="Q128" s="671">
        <v>0.1</v>
      </c>
      <c r="R128" s="671">
        <v>0.3</v>
      </c>
      <c r="S128" s="671">
        <v>0.6</v>
      </c>
      <c r="T128" s="356"/>
      <c r="U128" s="2344"/>
      <c r="V128" s="2347"/>
      <c r="W128" s="2222"/>
      <c r="X128" s="2222"/>
      <c r="Y128" s="1639"/>
      <c r="Z128" s="356" t="s">
        <v>352</v>
      </c>
      <c r="AA128" s="32" t="s">
        <v>2471</v>
      </c>
      <c r="AB128" s="355">
        <v>41275</v>
      </c>
      <c r="AC128" s="355">
        <v>41639</v>
      </c>
      <c r="AD128" s="674" t="s">
        <v>2467</v>
      </c>
      <c r="AE128" s="356" t="s">
        <v>67</v>
      </c>
      <c r="AF128" s="356"/>
      <c r="AG128" s="32" t="s">
        <v>2472</v>
      </c>
      <c r="AH128" s="33">
        <v>600000000</v>
      </c>
    </row>
    <row r="129" spans="1:34" s="784" customFormat="1" ht="60" x14ac:dyDescent="0.25">
      <c r="A129" s="1687"/>
      <c r="B129" s="1687"/>
      <c r="C129" s="1650"/>
      <c r="D129" s="2272"/>
      <c r="E129" s="2222"/>
      <c r="F129" s="1639"/>
      <c r="G129" s="1639"/>
      <c r="H129" s="2222"/>
      <c r="I129" s="2222"/>
      <c r="J129" s="1639"/>
      <c r="K129" s="1678"/>
      <c r="L129" s="1678"/>
      <c r="M129" s="2314"/>
      <c r="N129" s="2317"/>
      <c r="O129" s="2320"/>
      <c r="P129" s="2320"/>
      <c r="Q129" s="329">
        <v>0.1</v>
      </c>
      <c r="R129" s="329">
        <v>0.3</v>
      </c>
      <c r="S129" s="329">
        <v>0.3</v>
      </c>
      <c r="T129" s="329">
        <v>0.3</v>
      </c>
      <c r="U129" s="2344"/>
      <c r="V129" s="2347"/>
      <c r="W129" s="2222"/>
      <c r="X129" s="2222"/>
      <c r="Y129" s="1639"/>
      <c r="Z129" s="356" t="s">
        <v>2473</v>
      </c>
      <c r="AA129" s="32" t="s">
        <v>2474</v>
      </c>
      <c r="AB129" s="355">
        <v>41275</v>
      </c>
      <c r="AC129" s="355">
        <v>41639</v>
      </c>
      <c r="AD129" s="674" t="s">
        <v>2467</v>
      </c>
      <c r="AE129" s="356" t="s">
        <v>67</v>
      </c>
      <c r="AF129" s="356"/>
      <c r="AG129" s="32" t="s">
        <v>2475</v>
      </c>
      <c r="AH129" s="33">
        <v>600000000</v>
      </c>
    </row>
    <row r="130" spans="1:34" s="784" customFormat="1" ht="45" x14ac:dyDescent="0.25">
      <c r="A130" s="1687"/>
      <c r="B130" s="1687"/>
      <c r="C130" s="1650"/>
      <c r="D130" s="2272"/>
      <c r="E130" s="2222"/>
      <c r="F130" s="1639"/>
      <c r="G130" s="1639"/>
      <c r="H130" s="2222"/>
      <c r="I130" s="2222"/>
      <c r="J130" s="1639"/>
      <c r="K130" s="1678"/>
      <c r="L130" s="1678"/>
      <c r="M130" s="2314"/>
      <c r="N130" s="2317"/>
      <c r="O130" s="2320"/>
      <c r="P130" s="2320"/>
      <c r="Q130" s="329">
        <v>0.1</v>
      </c>
      <c r="R130" s="329">
        <v>0.1</v>
      </c>
      <c r="S130" s="329">
        <v>0.4</v>
      </c>
      <c r="T130" s="329">
        <v>0.4</v>
      </c>
      <c r="U130" s="2344"/>
      <c r="V130" s="2347"/>
      <c r="W130" s="2222"/>
      <c r="X130" s="2222"/>
      <c r="Y130" s="1639"/>
      <c r="Z130" s="356" t="s">
        <v>2476</v>
      </c>
      <c r="AA130" s="32" t="s">
        <v>2477</v>
      </c>
      <c r="AB130" s="355">
        <v>41275</v>
      </c>
      <c r="AC130" s="355">
        <v>41639</v>
      </c>
      <c r="AD130" s="674" t="s">
        <v>2478</v>
      </c>
      <c r="AE130" s="356"/>
      <c r="AF130" s="356" t="s">
        <v>67</v>
      </c>
      <c r="AG130" s="32" t="s">
        <v>2479</v>
      </c>
      <c r="AH130" s="33">
        <v>0</v>
      </c>
    </row>
    <row r="131" spans="1:34" s="784" customFormat="1" ht="45" x14ac:dyDescent="0.25">
      <c r="A131" s="1687"/>
      <c r="B131" s="1687"/>
      <c r="C131" s="1650"/>
      <c r="D131" s="2272"/>
      <c r="E131" s="2222"/>
      <c r="F131" s="1639"/>
      <c r="G131" s="1639"/>
      <c r="H131" s="2222"/>
      <c r="I131" s="2222"/>
      <c r="J131" s="1639"/>
      <c r="K131" s="1678"/>
      <c r="L131" s="1678"/>
      <c r="M131" s="2314"/>
      <c r="N131" s="2317"/>
      <c r="O131" s="2320"/>
      <c r="P131" s="2320"/>
      <c r="Q131" s="329">
        <v>0.1</v>
      </c>
      <c r="R131" s="329">
        <v>0.1</v>
      </c>
      <c r="S131" s="329">
        <v>0.4</v>
      </c>
      <c r="T131" s="329">
        <v>0.4</v>
      </c>
      <c r="U131" s="2344"/>
      <c r="V131" s="2347"/>
      <c r="W131" s="2222"/>
      <c r="X131" s="2222"/>
      <c r="Y131" s="1639"/>
      <c r="Z131" s="356" t="s">
        <v>2480</v>
      </c>
      <c r="AA131" s="32" t="s">
        <v>2481</v>
      </c>
      <c r="AB131" s="355">
        <v>41275</v>
      </c>
      <c r="AC131" s="355">
        <v>41639</v>
      </c>
      <c r="AD131" s="674" t="s">
        <v>2478</v>
      </c>
      <c r="AE131" s="356"/>
      <c r="AF131" s="356" t="s">
        <v>67</v>
      </c>
      <c r="AG131" s="32" t="s">
        <v>2479</v>
      </c>
      <c r="AH131" s="33">
        <v>0</v>
      </c>
    </row>
    <row r="132" spans="1:34" s="784" customFormat="1" ht="45" x14ac:dyDescent="0.25">
      <c r="A132" s="1687"/>
      <c r="B132" s="1687"/>
      <c r="C132" s="1650"/>
      <c r="D132" s="2272"/>
      <c r="E132" s="2222"/>
      <c r="F132" s="1639"/>
      <c r="G132" s="1639"/>
      <c r="H132" s="2222"/>
      <c r="I132" s="2222"/>
      <c r="J132" s="1639"/>
      <c r="K132" s="1678"/>
      <c r="L132" s="1678"/>
      <c r="M132" s="2314"/>
      <c r="N132" s="2317"/>
      <c r="O132" s="2320"/>
      <c r="P132" s="2320"/>
      <c r="Q132" s="769">
        <v>0.1</v>
      </c>
      <c r="R132" s="769">
        <v>0.1</v>
      </c>
      <c r="S132" s="769">
        <v>0.4</v>
      </c>
      <c r="T132" s="769">
        <v>0.4</v>
      </c>
      <c r="U132" s="2344"/>
      <c r="V132" s="2347"/>
      <c r="W132" s="2222"/>
      <c r="X132" s="2222"/>
      <c r="Y132" s="1639"/>
      <c r="Z132" s="356" t="s">
        <v>2482</v>
      </c>
      <c r="AA132" s="32" t="s">
        <v>2483</v>
      </c>
      <c r="AB132" s="355">
        <v>41275</v>
      </c>
      <c r="AC132" s="355">
        <v>41639</v>
      </c>
      <c r="AD132" s="674" t="s">
        <v>2467</v>
      </c>
      <c r="AE132" s="356" t="s">
        <v>67</v>
      </c>
      <c r="AF132" s="356"/>
      <c r="AG132" s="32" t="s">
        <v>2484</v>
      </c>
      <c r="AH132" s="33">
        <f>+'[7]PLAN AD - FORMALIZACIÓN'!D13</f>
        <v>200000000</v>
      </c>
    </row>
    <row r="133" spans="1:34" s="784" customFormat="1" ht="60" x14ac:dyDescent="0.25">
      <c r="A133" s="1687"/>
      <c r="B133" s="1687"/>
      <c r="C133" s="1650"/>
      <c r="D133" s="2273"/>
      <c r="E133" s="2214"/>
      <c r="F133" s="1640"/>
      <c r="G133" s="1640"/>
      <c r="H133" s="2214"/>
      <c r="I133" s="2214"/>
      <c r="J133" s="1640"/>
      <c r="K133" s="1679"/>
      <c r="L133" s="1679"/>
      <c r="M133" s="2315"/>
      <c r="N133" s="2318"/>
      <c r="O133" s="2321"/>
      <c r="P133" s="2321"/>
      <c r="Q133" s="769"/>
      <c r="R133" s="769"/>
      <c r="S133" s="792">
        <v>0.3</v>
      </c>
      <c r="T133" s="792">
        <v>0.7</v>
      </c>
      <c r="U133" s="2345"/>
      <c r="V133" s="2348"/>
      <c r="W133" s="2214"/>
      <c r="X133" s="2214"/>
      <c r="Y133" s="1640"/>
      <c r="Z133" s="356" t="s">
        <v>2485</v>
      </c>
      <c r="AA133" s="32" t="s">
        <v>2486</v>
      </c>
      <c r="AB133" s="355">
        <v>41275</v>
      </c>
      <c r="AC133" s="355">
        <v>41639</v>
      </c>
      <c r="AD133" s="674" t="s">
        <v>2478</v>
      </c>
      <c r="AE133" s="356" t="s">
        <v>67</v>
      </c>
      <c r="AF133" s="356"/>
      <c r="AG133" s="32" t="s">
        <v>2487</v>
      </c>
      <c r="AH133" s="33">
        <v>14166000</v>
      </c>
    </row>
    <row r="134" spans="1:34" s="784" customFormat="1" ht="30" x14ac:dyDescent="0.25">
      <c r="A134" s="1687"/>
      <c r="B134" s="1687"/>
      <c r="C134" s="1650"/>
      <c r="D134" s="2291">
        <f>+AH134+AH136</f>
        <v>153100000</v>
      </c>
      <c r="E134" s="1655" t="s">
        <v>317</v>
      </c>
      <c r="F134" s="1638" t="s">
        <v>2488</v>
      </c>
      <c r="G134" s="1638" t="s">
        <v>370</v>
      </c>
      <c r="H134" s="2213" t="s">
        <v>67</v>
      </c>
      <c r="I134" s="2213"/>
      <c r="J134" s="1638" t="s">
        <v>2489</v>
      </c>
      <c r="K134" s="2310">
        <v>41275</v>
      </c>
      <c r="L134" s="2310">
        <v>41639</v>
      </c>
      <c r="M134" s="2313">
        <v>0.16700000000000001</v>
      </c>
      <c r="N134" s="2316">
        <v>0.2</v>
      </c>
      <c r="O134" s="2319">
        <v>0.317</v>
      </c>
      <c r="P134" s="2319">
        <v>0.317</v>
      </c>
      <c r="Q134" s="329">
        <v>0.5</v>
      </c>
      <c r="R134" s="329">
        <v>0.5</v>
      </c>
      <c r="S134" s="356"/>
      <c r="T134" s="356"/>
      <c r="U134" s="2304">
        <v>0.17</v>
      </c>
      <c r="V134" s="2307">
        <v>0.2</v>
      </c>
      <c r="W134" s="2213"/>
      <c r="X134" s="2213"/>
      <c r="Y134" s="2349" t="s">
        <v>2490</v>
      </c>
      <c r="Z134" s="356" t="s">
        <v>319</v>
      </c>
      <c r="AA134" s="32" t="s">
        <v>2491</v>
      </c>
      <c r="AB134" s="355">
        <v>41275</v>
      </c>
      <c r="AC134" s="355">
        <v>41639</v>
      </c>
      <c r="AD134" s="674" t="s">
        <v>2467</v>
      </c>
      <c r="AE134" s="356"/>
      <c r="AF134" s="356" t="s">
        <v>67</v>
      </c>
      <c r="AG134" s="32" t="s">
        <v>2492</v>
      </c>
      <c r="AH134" s="2271">
        <v>68100000</v>
      </c>
    </row>
    <row r="135" spans="1:34" s="784" customFormat="1" ht="45" x14ac:dyDescent="0.25">
      <c r="A135" s="1687"/>
      <c r="B135" s="1687"/>
      <c r="C135" s="1650"/>
      <c r="D135" s="2291"/>
      <c r="E135" s="1655"/>
      <c r="F135" s="1639"/>
      <c r="G135" s="1639"/>
      <c r="H135" s="2222"/>
      <c r="I135" s="2222"/>
      <c r="J135" s="1639"/>
      <c r="K135" s="1678"/>
      <c r="L135" s="1678"/>
      <c r="M135" s="2314"/>
      <c r="N135" s="2317"/>
      <c r="O135" s="2320"/>
      <c r="P135" s="2320"/>
      <c r="Q135" s="329"/>
      <c r="R135" s="329">
        <v>0.1</v>
      </c>
      <c r="S135" s="329">
        <v>0.45</v>
      </c>
      <c r="T135" s="329">
        <v>0.45</v>
      </c>
      <c r="U135" s="2305"/>
      <c r="V135" s="2308"/>
      <c r="W135" s="2222"/>
      <c r="X135" s="2222"/>
      <c r="Y135" s="2350"/>
      <c r="Z135" s="356" t="s">
        <v>2493</v>
      </c>
      <c r="AA135" s="32" t="s">
        <v>2494</v>
      </c>
      <c r="AB135" s="355">
        <v>41275</v>
      </c>
      <c r="AC135" s="355">
        <v>41639</v>
      </c>
      <c r="AD135" s="674" t="s">
        <v>2467</v>
      </c>
      <c r="AE135" s="356" t="s">
        <v>67</v>
      </c>
      <c r="AF135" s="356"/>
      <c r="AG135" s="32" t="s">
        <v>2495</v>
      </c>
      <c r="AH135" s="2273"/>
    </row>
    <row r="136" spans="1:34" s="784" customFormat="1" ht="60" x14ac:dyDescent="0.25">
      <c r="A136" s="1687"/>
      <c r="B136" s="1687"/>
      <c r="C136" s="1650"/>
      <c r="D136" s="2291"/>
      <c r="E136" s="1655"/>
      <c r="F136" s="1640"/>
      <c r="G136" s="1640"/>
      <c r="H136" s="2214"/>
      <c r="I136" s="2214"/>
      <c r="J136" s="1640"/>
      <c r="K136" s="1679"/>
      <c r="L136" s="1679"/>
      <c r="M136" s="2315"/>
      <c r="N136" s="2318"/>
      <c r="O136" s="2321"/>
      <c r="P136" s="2321"/>
      <c r="Q136" s="356"/>
      <c r="R136" s="356"/>
      <c r="S136" s="329">
        <v>0.5</v>
      </c>
      <c r="T136" s="329">
        <v>0.5</v>
      </c>
      <c r="U136" s="2306"/>
      <c r="V136" s="2309"/>
      <c r="W136" s="2214"/>
      <c r="X136" s="2214"/>
      <c r="Y136" s="2351"/>
      <c r="Z136" s="356" t="s">
        <v>2496</v>
      </c>
      <c r="AA136" s="32" t="s">
        <v>2497</v>
      </c>
      <c r="AB136" s="355">
        <v>41275</v>
      </c>
      <c r="AC136" s="355">
        <v>41639</v>
      </c>
      <c r="AD136" s="674" t="s">
        <v>2498</v>
      </c>
      <c r="AE136" s="356" t="s">
        <v>67</v>
      </c>
      <c r="AF136" s="356"/>
      <c r="AG136" s="32" t="s">
        <v>2499</v>
      </c>
      <c r="AH136" s="33">
        <f>+'[7]PLAN AD - FORMALIZACIÓN'!D17</f>
        <v>85000000</v>
      </c>
    </row>
    <row r="137" spans="1:34" s="784" customFormat="1" ht="75" x14ac:dyDescent="0.25">
      <c r="A137" s="1687"/>
      <c r="B137" s="1687"/>
      <c r="C137" s="1650"/>
      <c r="D137" s="2291">
        <v>800000000</v>
      </c>
      <c r="E137" s="1655" t="s">
        <v>2500</v>
      </c>
      <c r="F137" s="1638" t="s">
        <v>2501</v>
      </c>
      <c r="G137" s="1638" t="s">
        <v>370</v>
      </c>
      <c r="H137" s="2213"/>
      <c r="I137" s="2213" t="s">
        <v>67</v>
      </c>
      <c r="J137" s="1638" t="s">
        <v>2502</v>
      </c>
      <c r="K137" s="2310">
        <v>41275</v>
      </c>
      <c r="L137" s="2310">
        <v>41639</v>
      </c>
      <c r="M137" s="2313">
        <v>0.1</v>
      </c>
      <c r="N137" s="2316">
        <v>0.25</v>
      </c>
      <c r="O137" s="2319">
        <v>0.4</v>
      </c>
      <c r="P137" s="2319">
        <v>0.25</v>
      </c>
      <c r="Q137" s="329">
        <v>0.2</v>
      </c>
      <c r="R137" s="329">
        <v>0.5</v>
      </c>
      <c r="S137" s="329">
        <v>0.3</v>
      </c>
      <c r="T137" s="356"/>
      <c r="U137" s="2304">
        <v>0.1</v>
      </c>
      <c r="V137" s="2307">
        <v>0.25</v>
      </c>
      <c r="W137" s="2213"/>
      <c r="X137" s="2213"/>
      <c r="Y137" s="2349" t="s">
        <v>2503</v>
      </c>
      <c r="Z137" s="356" t="s">
        <v>2504</v>
      </c>
      <c r="AA137" s="32" t="s">
        <v>2505</v>
      </c>
      <c r="AB137" s="355">
        <v>41275</v>
      </c>
      <c r="AC137" s="355">
        <v>41639</v>
      </c>
      <c r="AD137" s="674" t="s">
        <v>2467</v>
      </c>
      <c r="AE137" s="356" t="s">
        <v>67</v>
      </c>
      <c r="AF137" s="356"/>
      <c r="AG137" s="32" t="s">
        <v>2506</v>
      </c>
      <c r="AH137" s="33">
        <f>+'[7]PLAN AD - FORMALIZACIÓN'!D24</f>
        <v>800000000</v>
      </c>
    </row>
    <row r="138" spans="1:34" s="784" customFormat="1" ht="45" x14ac:dyDescent="0.25">
      <c r="A138" s="1687"/>
      <c r="B138" s="1687"/>
      <c r="C138" s="1650"/>
      <c r="D138" s="2291"/>
      <c r="E138" s="1655"/>
      <c r="F138" s="1640"/>
      <c r="G138" s="1640"/>
      <c r="H138" s="2214"/>
      <c r="I138" s="2214"/>
      <c r="J138" s="1640"/>
      <c r="K138" s="1679"/>
      <c r="L138" s="1679"/>
      <c r="M138" s="2315"/>
      <c r="N138" s="2318"/>
      <c r="O138" s="2321"/>
      <c r="P138" s="2321"/>
      <c r="Q138" s="356"/>
      <c r="R138" s="356"/>
      <c r="S138" s="329">
        <v>0.5</v>
      </c>
      <c r="T138" s="329">
        <v>0.5</v>
      </c>
      <c r="U138" s="2306"/>
      <c r="V138" s="2309"/>
      <c r="W138" s="2214"/>
      <c r="X138" s="2214"/>
      <c r="Y138" s="2352"/>
      <c r="Z138" s="356" t="s">
        <v>2507</v>
      </c>
      <c r="AA138" s="32" t="s">
        <v>2508</v>
      </c>
      <c r="AB138" s="355">
        <v>41275</v>
      </c>
      <c r="AC138" s="355">
        <v>41639</v>
      </c>
      <c r="AD138" s="674" t="s">
        <v>2478</v>
      </c>
      <c r="AE138" s="356"/>
      <c r="AF138" s="356" t="s">
        <v>67</v>
      </c>
      <c r="AG138" s="32" t="s">
        <v>2509</v>
      </c>
      <c r="AH138" s="33">
        <v>0</v>
      </c>
    </row>
    <row r="139" spans="1:34" s="784" customFormat="1" ht="60" x14ac:dyDescent="0.25">
      <c r="A139" s="1687"/>
      <c r="B139" s="1687"/>
      <c r="C139" s="1650"/>
      <c r="D139" s="2291">
        <f>+AH140+AH141</f>
        <v>222000000</v>
      </c>
      <c r="E139" s="1655" t="s">
        <v>2510</v>
      </c>
      <c r="F139" s="1638" t="s">
        <v>2511</v>
      </c>
      <c r="G139" s="1638" t="s">
        <v>370</v>
      </c>
      <c r="H139" s="2213" t="s">
        <v>67</v>
      </c>
      <c r="I139" s="2213"/>
      <c r="J139" s="1638" t="s">
        <v>2512</v>
      </c>
      <c r="K139" s="2310">
        <v>41275</v>
      </c>
      <c r="L139" s="2310">
        <v>41639</v>
      </c>
      <c r="M139" s="2313">
        <v>0.2</v>
      </c>
      <c r="N139" s="2316">
        <v>0.2</v>
      </c>
      <c r="O139" s="2319">
        <v>0.3</v>
      </c>
      <c r="P139" s="2319">
        <v>0.3</v>
      </c>
      <c r="Q139" s="329">
        <v>0.1</v>
      </c>
      <c r="R139" s="329">
        <v>0.1</v>
      </c>
      <c r="S139" s="329">
        <v>0.4</v>
      </c>
      <c r="T139" s="329">
        <v>0.4</v>
      </c>
      <c r="U139" s="2304">
        <v>0.2</v>
      </c>
      <c r="V139" s="2307">
        <v>0.2</v>
      </c>
      <c r="W139" s="2213"/>
      <c r="X139" s="2213"/>
      <c r="Y139" s="2349" t="s">
        <v>2513</v>
      </c>
      <c r="Z139" s="356" t="s">
        <v>2514</v>
      </c>
      <c r="AA139" s="32" t="s">
        <v>2515</v>
      </c>
      <c r="AB139" s="355">
        <v>41334</v>
      </c>
      <c r="AC139" s="355">
        <v>41639</v>
      </c>
      <c r="AD139" s="674" t="s">
        <v>2516</v>
      </c>
      <c r="AE139" s="356"/>
      <c r="AF139" s="356" t="s">
        <v>67</v>
      </c>
      <c r="AG139" s="32" t="s">
        <v>2517</v>
      </c>
      <c r="AH139" s="33">
        <v>0</v>
      </c>
    </row>
    <row r="140" spans="1:34" s="784" customFormat="1" ht="30" x14ac:dyDescent="0.25">
      <c r="A140" s="1687"/>
      <c r="B140" s="1687"/>
      <c r="C140" s="1650"/>
      <c r="D140" s="2291"/>
      <c r="E140" s="1655"/>
      <c r="F140" s="1639"/>
      <c r="G140" s="1639"/>
      <c r="H140" s="2222"/>
      <c r="I140" s="2222"/>
      <c r="J140" s="1639"/>
      <c r="K140" s="1678"/>
      <c r="L140" s="1678"/>
      <c r="M140" s="2314"/>
      <c r="N140" s="2317"/>
      <c r="O140" s="2320"/>
      <c r="P140" s="2320"/>
      <c r="Q140" s="329">
        <v>0.25</v>
      </c>
      <c r="R140" s="329">
        <v>0.25</v>
      </c>
      <c r="S140" s="329">
        <v>0.25</v>
      </c>
      <c r="T140" s="329">
        <v>0.25</v>
      </c>
      <c r="U140" s="2305"/>
      <c r="V140" s="2308"/>
      <c r="W140" s="2222"/>
      <c r="X140" s="2222"/>
      <c r="Y140" s="2350"/>
      <c r="Z140" s="356" t="s">
        <v>2518</v>
      </c>
      <c r="AA140" s="32" t="s">
        <v>2519</v>
      </c>
      <c r="AB140" s="355">
        <v>41275</v>
      </c>
      <c r="AC140" s="355">
        <v>41639</v>
      </c>
      <c r="AD140" s="674" t="s">
        <v>2467</v>
      </c>
      <c r="AE140" s="356" t="s">
        <v>67</v>
      </c>
      <c r="AF140" s="356"/>
      <c r="AG140" s="32" t="s">
        <v>2470</v>
      </c>
      <c r="AH140" s="33">
        <f>+'[7]PLAN AD - FORMALIZACIÓN'!D14</f>
        <v>106700000</v>
      </c>
    </row>
    <row r="141" spans="1:34" s="784" customFormat="1" ht="45" x14ac:dyDescent="0.25">
      <c r="A141" s="1687"/>
      <c r="B141" s="1687"/>
      <c r="C141" s="1650"/>
      <c r="D141" s="2291"/>
      <c r="E141" s="1655"/>
      <c r="F141" s="1640"/>
      <c r="G141" s="1640"/>
      <c r="H141" s="2214"/>
      <c r="I141" s="2214"/>
      <c r="J141" s="1640"/>
      <c r="K141" s="1679"/>
      <c r="L141" s="1679"/>
      <c r="M141" s="2315"/>
      <c r="N141" s="2318"/>
      <c r="O141" s="2321"/>
      <c r="P141" s="2321"/>
      <c r="Q141" s="329">
        <v>0.25</v>
      </c>
      <c r="R141" s="329">
        <v>0.25</v>
      </c>
      <c r="S141" s="329">
        <v>0.25</v>
      </c>
      <c r="T141" s="329">
        <v>0.25</v>
      </c>
      <c r="U141" s="2306"/>
      <c r="V141" s="2309"/>
      <c r="W141" s="2214"/>
      <c r="X141" s="2214"/>
      <c r="Y141" s="2351"/>
      <c r="Z141" s="356" t="s">
        <v>2520</v>
      </c>
      <c r="AA141" s="32" t="s">
        <v>2521</v>
      </c>
      <c r="AB141" s="355">
        <v>41275</v>
      </c>
      <c r="AC141" s="355">
        <v>41639</v>
      </c>
      <c r="AD141" s="674" t="s">
        <v>2467</v>
      </c>
      <c r="AE141" s="356"/>
      <c r="AF141" s="356" t="s">
        <v>67</v>
      </c>
      <c r="AG141" s="32" t="s">
        <v>2522</v>
      </c>
      <c r="AH141" s="33">
        <v>115300000</v>
      </c>
    </row>
    <row r="142" spans="1:34" s="784" customFormat="1" ht="150" x14ac:dyDescent="0.25">
      <c r="A142" s="1687"/>
      <c r="B142" s="1687"/>
      <c r="C142" s="1650"/>
      <c r="D142" s="810">
        <v>99450000</v>
      </c>
      <c r="E142" s="811" t="s">
        <v>2523</v>
      </c>
      <c r="F142" s="794" t="s">
        <v>2524</v>
      </c>
      <c r="G142" s="794" t="s">
        <v>457</v>
      </c>
      <c r="H142" s="777"/>
      <c r="I142" s="812" t="s">
        <v>67</v>
      </c>
      <c r="J142" s="794" t="s">
        <v>2525</v>
      </c>
      <c r="K142" s="799">
        <v>41306</v>
      </c>
      <c r="L142" s="799">
        <v>41639</v>
      </c>
      <c r="M142" s="785">
        <v>0.1</v>
      </c>
      <c r="N142" s="1094">
        <v>0.3</v>
      </c>
      <c r="O142" s="809">
        <v>0.3</v>
      </c>
      <c r="P142" s="809">
        <v>0.3</v>
      </c>
      <c r="Q142" s="769">
        <v>0.1</v>
      </c>
      <c r="R142" s="769">
        <v>0.3</v>
      </c>
      <c r="S142" s="769">
        <v>0.3</v>
      </c>
      <c r="T142" s="769">
        <v>0.3</v>
      </c>
      <c r="U142" s="770">
        <v>0.1</v>
      </c>
      <c r="V142" s="813">
        <v>0.3</v>
      </c>
      <c r="W142" s="680"/>
      <c r="X142" s="680"/>
      <c r="Y142" s="794" t="s">
        <v>2526</v>
      </c>
      <c r="Z142" s="359" t="s">
        <v>2527</v>
      </c>
      <c r="AA142" s="32" t="s">
        <v>2528</v>
      </c>
      <c r="AB142" s="355">
        <v>41395</v>
      </c>
      <c r="AC142" s="355">
        <v>41623</v>
      </c>
      <c r="AD142" s="674" t="s">
        <v>2529</v>
      </c>
      <c r="AE142" s="359" t="s">
        <v>67</v>
      </c>
      <c r="AF142" s="324"/>
      <c r="AG142" s="32" t="s">
        <v>2530</v>
      </c>
      <c r="AH142" s="786">
        <f>+'[8]PLAN AD - FORMALIZACIÓN'!D22+'[8]PLAN AD - FORMALIZACIÓN'!D29</f>
        <v>99450000</v>
      </c>
    </row>
    <row r="143" spans="1:34" s="784" customFormat="1" ht="45" x14ac:dyDescent="0.25">
      <c r="A143" s="1687"/>
      <c r="B143" s="1687"/>
      <c r="C143" s="1650"/>
      <c r="D143" s="2291">
        <v>80000000.207492799</v>
      </c>
      <c r="E143" s="1638" t="s">
        <v>2531</v>
      </c>
      <c r="F143" s="1687" t="s">
        <v>2532</v>
      </c>
      <c r="G143" s="1687" t="s">
        <v>457</v>
      </c>
      <c r="H143" s="1638" t="s">
        <v>67</v>
      </c>
      <c r="I143" s="1655"/>
      <c r="J143" s="1687" t="s">
        <v>2533</v>
      </c>
      <c r="K143" s="1661">
        <v>41306</v>
      </c>
      <c r="L143" s="1661">
        <v>41639</v>
      </c>
      <c r="M143" s="2277">
        <v>0</v>
      </c>
      <c r="N143" s="2278">
        <v>0</v>
      </c>
      <c r="O143" s="2279">
        <v>0.5</v>
      </c>
      <c r="P143" s="2279">
        <v>0.5</v>
      </c>
      <c r="Q143" s="359"/>
      <c r="R143" s="359"/>
      <c r="S143" s="805">
        <v>0.5</v>
      </c>
      <c r="T143" s="805">
        <v>0.5</v>
      </c>
      <c r="U143" s="2326"/>
      <c r="V143" s="2283">
        <v>0</v>
      </c>
      <c r="W143" s="1638"/>
      <c r="X143" s="1638"/>
      <c r="Y143" s="1638" t="s">
        <v>2534</v>
      </c>
      <c r="Z143" s="359" t="s">
        <v>2535</v>
      </c>
      <c r="AA143" s="32" t="s">
        <v>2536</v>
      </c>
      <c r="AB143" s="355">
        <v>41320</v>
      </c>
      <c r="AC143" s="355">
        <v>41548</v>
      </c>
      <c r="AD143" s="674" t="s">
        <v>2537</v>
      </c>
      <c r="AE143" s="359" t="s">
        <v>119</v>
      </c>
      <c r="AF143" s="782"/>
      <c r="AG143" s="32" t="s">
        <v>2538</v>
      </c>
      <c r="AH143" s="795">
        <f>+'[7]PLAN AD - FORMALIZACIÓN'!D23</f>
        <v>38412824.207492799</v>
      </c>
    </row>
    <row r="144" spans="1:34" s="784" customFormat="1" ht="45" x14ac:dyDescent="0.25">
      <c r="A144" s="1687"/>
      <c r="B144" s="1687"/>
      <c r="C144" s="1650"/>
      <c r="D144" s="2291"/>
      <c r="E144" s="1639"/>
      <c r="F144" s="1687"/>
      <c r="G144" s="1687"/>
      <c r="H144" s="1639"/>
      <c r="I144" s="1655"/>
      <c r="J144" s="1687"/>
      <c r="K144" s="1661"/>
      <c r="L144" s="1661"/>
      <c r="M144" s="2277"/>
      <c r="N144" s="2278"/>
      <c r="O144" s="2279"/>
      <c r="P144" s="2279"/>
      <c r="Q144" s="805"/>
      <c r="R144" s="805"/>
      <c r="S144" s="805">
        <v>0.5</v>
      </c>
      <c r="T144" s="805">
        <v>0.5</v>
      </c>
      <c r="U144" s="2327"/>
      <c r="V144" s="2284"/>
      <c r="W144" s="1639"/>
      <c r="X144" s="1639"/>
      <c r="Y144" s="1639"/>
      <c r="Z144" s="356" t="s">
        <v>2539</v>
      </c>
      <c r="AA144" s="32" t="s">
        <v>2540</v>
      </c>
      <c r="AB144" s="355">
        <v>41320</v>
      </c>
      <c r="AC144" s="355">
        <v>41639</v>
      </c>
      <c r="AD144" s="674" t="s">
        <v>2541</v>
      </c>
      <c r="AE144" s="356" t="s">
        <v>119</v>
      </c>
      <c r="AF144" s="782"/>
      <c r="AG144" s="32" t="s">
        <v>2542</v>
      </c>
      <c r="AH144" s="2353">
        <v>41587176</v>
      </c>
    </row>
    <row r="145" spans="1:34" s="784" customFormat="1" ht="30" x14ac:dyDescent="0.25">
      <c r="A145" s="1687"/>
      <c r="B145" s="1687"/>
      <c r="C145" s="1650"/>
      <c r="D145" s="2291"/>
      <c r="E145" s="1640"/>
      <c r="F145" s="1687"/>
      <c r="G145" s="1687"/>
      <c r="H145" s="1640"/>
      <c r="I145" s="1655"/>
      <c r="J145" s="1687"/>
      <c r="K145" s="1661"/>
      <c r="L145" s="1661"/>
      <c r="M145" s="2277"/>
      <c r="N145" s="2278"/>
      <c r="O145" s="2279"/>
      <c r="P145" s="2279"/>
      <c r="Q145" s="805"/>
      <c r="R145" s="805"/>
      <c r="S145" s="805">
        <v>0.5</v>
      </c>
      <c r="T145" s="805">
        <v>0.5</v>
      </c>
      <c r="U145" s="2328"/>
      <c r="V145" s="2285"/>
      <c r="W145" s="1640"/>
      <c r="X145" s="1640"/>
      <c r="Y145" s="1640"/>
      <c r="Z145" s="356" t="s">
        <v>2543</v>
      </c>
      <c r="AA145" s="32" t="s">
        <v>2544</v>
      </c>
      <c r="AB145" s="355">
        <v>41348</v>
      </c>
      <c r="AC145" s="355">
        <v>41623</v>
      </c>
      <c r="AD145" s="674" t="s">
        <v>2541</v>
      </c>
      <c r="AE145" s="356" t="s">
        <v>119</v>
      </c>
      <c r="AF145" s="782"/>
      <c r="AG145" s="32" t="s">
        <v>2545</v>
      </c>
      <c r="AH145" s="2354"/>
    </row>
    <row r="146" spans="1:34" s="814" customFormat="1" x14ac:dyDescent="0.25">
      <c r="M146" s="815"/>
      <c r="N146" s="885">
        <f>SUM(N16:N145)</f>
        <v>6.6157000000000004</v>
      </c>
      <c r="O146" s="816"/>
      <c r="P146" s="816"/>
      <c r="R146" s="817"/>
      <c r="U146" s="818"/>
      <c r="V146" s="887">
        <f>SUM(V16:V145)</f>
        <v>4.4050000000000002</v>
      </c>
      <c r="X146" s="817"/>
      <c r="Z146" s="819">
        <f>SUM(AH16:AH145)</f>
        <v>34350000000.207493</v>
      </c>
    </row>
    <row r="147" spans="1:34" s="814" customFormat="1" x14ac:dyDescent="0.25">
      <c r="M147" s="815"/>
      <c r="N147" s="885">
        <f>+N146/31</f>
        <v>0.21340967741935485</v>
      </c>
      <c r="O147" s="816"/>
      <c r="P147" s="816"/>
      <c r="R147" s="817"/>
      <c r="U147" s="818"/>
      <c r="V147" s="888">
        <f>+V146/31</f>
        <v>0.14209677419354841</v>
      </c>
      <c r="X147" s="817"/>
    </row>
    <row r="148" spans="1:34" s="814" customFormat="1" x14ac:dyDescent="0.25">
      <c r="M148" s="815"/>
      <c r="N148" s="885"/>
      <c r="O148" s="816"/>
      <c r="P148" s="816"/>
      <c r="R148" s="817"/>
      <c r="U148" s="818"/>
      <c r="V148" s="811"/>
      <c r="X148" s="817"/>
    </row>
    <row r="149" spans="1:34" s="814" customFormat="1" x14ac:dyDescent="0.25">
      <c r="M149" s="815"/>
      <c r="N149" s="885"/>
      <c r="O149" s="816"/>
      <c r="P149" s="816"/>
      <c r="R149" s="817"/>
      <c r="U149" s="818"/>
      <c r="V149" s="811"/>
      <c r="X149" s="817"/>
    </row>
    <row r="150" spans="1:34" s="814" customFormat="1" x14ac:dyDescent="0.25">
      <c r="M150" s="815"/>
      <c r="N150" s="885"/>
      <c r="O150" s="816"/>
      <c r="P150" s="816"/>
      <c r="R150" s="817"/>
      <c r="U150" s="818"/>
      <c r="V150" s="811"/>
      <c r="X150" s="817"/>
    </row>
    <row r="151" spans="1:34" s="814" customFormat="1" x14ac:dyDescent="0.25">
      <c r="M151" s="815"/>
      <c r="N151" s="885"/>
      <c r="O151" s="816"/>
      <c r="P151" s="816"/>
      <c r="R151" s="817"/>
      <c r="U151" s="818"/>
      <c r="V151" s="811"/>
      <c r="X151" s="817"/>
    </row>
    <row r="152" spans="1:34" s="814" customFormat="1" x14ac:dyDescent="0.25">
      <c r="M152" s="815"/>
      <c r="N152" s="885"/>
      <c r="O152" s="816"/>
      <c r="P152" s="816"/>
      <c r="R152" s="817"/>
      <c r="U152" s="818"/>
      <c r="V152" s="811"/>
      <c r="X152" s="817"/>
    </row>
    <row r="153" spans="1:34" s="814" customFormat="1" x14ac:dyDescent="0.25">
      <c r="M153" s="815"/>
      <c r="N153" s="885"/>
      <c r="O153" s="816"/>
      <c r="P153" s="816"/>
      <c r="R153" s="817"/>
      <c r="U153" s="818"/>
      <c r="V153" s="811"/>
      <c r="X153" s="817"/>
    </row>
    <row r="154" spans="1:34" s="814" customFormat="1" x14ac:dyDescent="0.25">
      <c r="M154" s="815"/>
      <c r="N154" s="885"/>
      <c r="O154" s="816"/>
      <c r="P154" s="816"/>
      <c r="R154" s="817"/>
      <c r="U154" s="818"/>
      <c r="V154" s="811"/>
      <c r="X154" s="817"/>
    </row>
    <row r="155" spans="1:34" s="814" customFormat="1" x14ac:dyDescent="0.25">
      <c r="M155" s="815"/>
      <c r="N155" s="885"/>
      <c r="O155" s="816"/>
      <c r="P155" s="816"/>
      <c r="R155" s="817"/>
      <c r="U155" s="818"/>
      <c r="V155" s="811"/>
      <c r="X155" s="817"/>
    </row>
    <row r="156" spans="1:34" s="814" customFormat="1" x14ac:dyDescent="0.25">
      <c r="M156" s="815"/>
      <c r="N156" s="885"/>
      <c r="O156" s="816"/>
      <c r="P156" s="816"/>
      <c r="R156" s="817"/>
      <c r="U156" s="818"/>
      <c r="V156" s="811"/>
      <c r="X156" s="817"/>
    </row>
    <row r="157" spans="1:34" s="814" customFormat="1" x14ac:dyDescent="0.25">
      <c r="M157" s="815"/>
      <c r="N157" s="885"/>
      <c r="O157" s="816"/>
      <c r="P157" s="816"/>
      <c r="R157" s="817"/>
      <c r="U157" s="818"/>
      <c r="V157" s="811"/>
      <c r="X157" s="817"/>
    </row>
    <row r="158" spans="1:34" s="814" customFormat="1" x14ac:dyDescent="0.25">
      <c r="M158" s="815"/>
      <c r="N158" s="885"/>
      <c r="O158" s="816"/>
      <c r="P158" s="816"/>
      <c r="R158" s="817"/>
      <c r="U158" s="818"/>
      <c r="V158" s="811"/>
      <c r="X158" s="817"/>
    </row>
    <row r="159" spans="1:34" s="814" customFormat="1" x14ac:dyDescent="0.25">
      <c r="M159" s="815"/>
      <c r="N159" s="885"/>
      <c r="O159" s="816"/>
      <c r="P159" s="816"/>
      <c r="R159" s="817"/>
      <c r="U159" s="818"/>
      <c r="V159" s="811"/>
      <c r="X159" s="817"/>
    </row>
    <row r="160" spans="1:34" s="814" customFormat="1" x14ac:dyDescent="0.25">
      <c r="M160" s="815"/>
      <c r="N160" s="885"/>
      <c r="O160" s="816"/>
      <c r="P160" s="816"/>
      <c r="R160" s="817"/>
      <c r="U160" s="818"/>
      <c r="V160" s="811"/>
      <c r="X160" s="817"/>
    </row>
    <row r="161" spans="13:24" s="814" customFormat="1" x14ac:dyDescent="0.25">
      <c r="M161" s="815"/>
      <c r="N161" s="885"/>
      <c r="O161" s="816"/>
      <c r="P161" s="816"/>
      <c r="R161" s="817"/>
      <c r="U161" s="818"/>
      <c r="V161" s="811"/>
      <c r="X161" s="817"/>
    </row>
    <row r="162" spans="13:24" s="814" customFormat="1" x14ac:dyDescent="0.25">
      <c r="M162" s="815"/>
      <c r="N162" s="885"/>
      <c r="O162" s="816"/>
      <c r="P162" s="816"/>
      <c r="R162" s="817"/>
      <c r="U162" s="818"/>
      <c r="V162" s="811"/>
      <c r="X162" s="817"/>
    </row>
    <row r="163" spans="13:24" s="814" customFormat="1" x14ac:dyDescent="0.25">
      <c r="M163" s="815"/>
      <c r="N163" s="885"/>
      <c r="O163" s="816"/>
      <c r="P163" s="816"/>
      <c r="R163" s="817"/>
      <c r="U163" s="818"/>
      <c r="V163" s="811"/>
      <c r="X163" s="817"/>
    </row>
    <row r="164" spans="13:24" s="814" customFormat="1" x14ac:dyDescent="0.25">
      <c r="M164" s="815"/>
      <c r="N164" s="885"/>
      <c r="O164" s="816"/>
      <c r="P164" s="816"/>
      <c r="R164" s="817"/>
      <c r="U164" s="818"/>
      <c r="V164" s="811"/>
      <c r="X164" s="817"/>
    </row>
    <row r="165" spans="13:24" s="814" customFormat="1" x14ac:dyDescent="0.25">
      <c r="M165" s="815"/>
      <c r="N165" s="885"/>
      <c r="O165" s="816"/>
      <c r="P165" s="816"/>
      <c r="R165" s="817"/>
      <c r="U165" s="818"/>
      <c r="V165" s="811"/>
      <c r="X165" s="817"/>
    </row>
    <row r="166" spans="13:24" s="814" customFormat="1" x14ac:dyDescent="0.25">
      <c r="M166" s="815"/>
      <c r="N166" s="885"/>
      <c r="O166" s="816"/>
      <c r="P166" s="816"/>
      <c r="R166" s="817"/>
      <c r="U166" s="818"/>
      <c r="V166" s="811"/>
      <c r="X166" s="817"/>
    </row>
    <row r="167" spans="13:24" s="814" customFormat="1" x14ac:dyDescent="0.25">
      <c r="M167" s="815"/>
      <c r="N167" s="885"/>
      <c r="O167" s="816"/>
      <c r="P167" s="816"/>
      <c r="R167" s="817"/>
      <c r="U167" s="818"/>
      <c r="V167" s="811"/>
      <c r="X167" s="817"/>
    </row>
    <row r="168" spans="13:24" s="814" customFormat="1" x14ac:dyDescent="0.25">
      <c r="M168" s="815"/>
      <c r="N168" s="885"/>
      <c r="O168" s="816"/>
      <c r="P168" s="816"/>
      <c r="R168" s="817"/>
      <c r="U168" s="818"/>
      <c r="V168" s="811"/>
      <c r="X168" s="817"/>
    </row>
    <row r="169" spans="13:24" s="814" customFormat="1" x14ac:dyDescent="0.25">
      <c r="M169" s="815"/>
      <c r="N169" s="885"/>
      <c r="O169" s="816"/>
      <c r="P169" s="816"/>
      <c r="R169" s="817"/>
      <c r="U169" s="818"/>
      <c r="V169" s="811"/>
      <c r="X169" s="817"/>
    </row>
    <row r="170" spans="13:24" s="814" customFormat="1" x14ac:dyDescent="0.25">
      <c r="M170" s="815"/>
      <c r="N170" s="885"/>
      <c r="O170" s="816"/>
      <c r="P170" s="816"/>
      <c r="R170" s="817"/>
      <c r="U170" s="818"/>
      <c r="V170" s="811"/>
      <c r="X170" s="817"/>
    </row>
    <row r="171" spans="13:24" s="814" customFormat="1" x14ac:dyDescent="0.25">
      <c r="M171" s="815"/>
      <c r="N171" s="885"/>
      <c r="O171" s="816"/>
      <c r="P171" s="816"/>
      <c r="R171" s="817"/>
      <c r="U171" s="818"/>
      <c r="V171" s="811"/>
      <c r="X171" s="817"/>
    </row>
    <row r="172" spans="13:24" s="814" customFormat="1" x14ac:dyDescent="0.25">
      <c r="M172" s="815"/>
      <c r="N172" s="885"/>
      <c r="O172" s="816"/>
      <c r="P172" s="816"/>
      <c r="R172" s="817"/>
      <c r="U172" s="818"/>
      <c r="V172" s="811"/>
      <c r="X172" s="817"/>
    </row>
    <row r="173" spans="13:24" s="814" customFormat="1" x14ac:dyDescent="0.25">
      <c r="M173" s="815"/>
      <c r="N173" s="885"/>
      <c r="O173" s="816"/>
      <c r="P173" s="816"/>
      <c r="R173" s="817"/>
      <c r="U173" s="818"/>
      <c r="V173" s="811"/>
      <c r="X173" s="817"/>
    </row>
    <row r="174" spans="13:24" s="814" customFormat="1" x14ac:dyDescent="0.25">
      <c r="M174" s="815"/>
      <c r="N174" s="885"/>
      <c r="O174" s="816"/>
      <c r="P174" s="816"/>
      <c r="R174" s="817"/>
      <c r="U174" s="818"/>
      <c r="V174" s="811"/>
      <c r="X174" s="817"/>
    </row>
    <row r="175" spans="13:24" s="814" customFormat="1" x14ac:dyDescent="0.25">
      <c r="M175" s="815"/>
      <c r="N175" s="885"/>
      <c r="O175" s="816"/>
      <c r="P175" s="816"/>
      <c r="R175" s="817"/>
      <c r="U175" s="818"/>
      <c r="V175" s="811"/>
      <c r="X175" s="817"/>
    </row>
    <row r="176" spans="13:24" s="814" customFormat="1" x14ac:dyDescent="0.25">
      <c r="M176" s="815"/>
      <c r="N176" s="885"/>
      <c r="O176" s="816"/>
      <c r="P176" s="816"/>
      <c r="R176" s="817"/>
      <c r="U176" s="818"/>
      <c r="V176" s="811"/>
      <c r="X176" s="817"/>
    </row>
    <row r="177" spans="13:24" s="814" customFormat="1" x14ac:dyDescent="0.25">
      <c r="M177" s="815"/>
      <c r="N177" s="885"/>
      <c r="O177" s="816"/>
      <c r="P177" s="816"/>
      <c r="R177" s="817"/>
      <c r="U177" s="818"/>
      <c r="V177" s="811"/>
      <c r="X177" s="817"/>
    </row>
    <row r="178" spans="13:24" s="814" customFormat="1" x14ac:dyDescent="0.25">
      <c r="M178" s="815"/>
      <c r="N178" s="885"/>
      <c r="O178" s="816"/>
      <c r="P178" s="816"/>
      <c r="R178" s="817"/>
      <c r="U178" s="818"/>
      <c r="V178" s="811"/>
      <c r="X178" s="817"/>
    </row>
    <row r="179" spans="13:24" s="814" customFormat="1" x14ac:dyDescent="0.25">
      <c r="M179" s="815"/>
      <c r="N179" s="885"/>
      <c r="O179" s="816"/>
      <c r="P179" s="816"/>
      <c r="R179" s="817"/>
      <c r="U179" s="818"/>
      <c r="V179" s="811"/>
      <c r="X179" s="817"/>
    </row>
    <row r="180" spans="13:24" s="814" customFormat="1" x14ac:dyDescent="0.25">
      <c r="M180" s="815"/>
      <c r="N180" s="885"/>
      <c r="O180" s="816"/>
      <c r="P180" s="816"/>
      <c r="R180" s="817"/>
      <c r="U180" s="818"/>
      <c r="V180" s="811"/>
      <c r="X180" s="817"/>
    </row>
    <row r="181" spans="13:24" s="814" customFormat="1" x14ac:dyDescent="0.25">
      <c r="M181" s="815"/>
      <c r="N181" s="885"/>
      <c r="O181" s="816"/>
      <c r="P181" s="816"/>
      <c r="R181" s="817"/>
      <c r="U181" s="818"/>
      <c r="V181" s="811"/>
      <c r="X181" s="817"/>
    </row>
    <row r="182" spans="13:24" s="814" customFormat="1" x14ac:dyDescent="0.25">
      <c r="M182" s="815"/>
      <c r="N182" s="885"/>
      <c r="O182" s="816"/>
      <c r="P182" s="816"/>
      <c r="R182" s="817"/>
      <c r="U182" s="818"/>
      <c r="V182" s="811"/>
      <c r="X182" s="817"/>
    </row>
    <row r="183" spans="13:24" s="814" customFormat="1" x14ac:dyDescent="0.25">
      <c r="M183" s="815"/>
      <c r="N183" s="885"/>
      <c r="O183" s="816"/>
      <c r="P183" s="816"/>
      <c r="R183" s="817"/>
      <c r="U183" s="818"/>
      <c r="V183" s="811"/>
      <c r="X183" s="817"/>
    </row>
    <row r="184" spans="13:24" s="814" customFormat="1" x14ac:dyDescent="0.25">
      <c r="M184" s="815"/>
      <c r="N184" s="885"/>
      <c r="O184" s="816"/>
      <c r="P184" s="816"/>
      <c r="R184" s="817"/>
      <c r="U184" s="818"/>
      <c r="V184" s="811"/>
      <c r="X184" s="817"/>
    </row>
    <row r="185" spans="13:24" s="814" customFormat="1" x14ac:dyDescent="0.25">
      <c r="M185" s="815"/>
      <c r="N185" s="885"/>
      <c r="O185" s="816"/>
      <c r="P185" s="816"/>
      <c r="R185" s="817"/>
      <c r="U185" s="818"/>
      <c r="V185" s="811"/>
      <c r="X185" s="817"/>
    </row>
    <row r="186" spans="13:24" s="814" customFormat="1" x14ac:dyDescent="0.25">
      <c r="M186" s="815"/>
      <c r="N186" s="885"/>
      <c r="O186" s="816"/>
      <c r="P186" s="816"/>
      <c r="R186" s="817"/>
      <c r="U186" s="818"/>
      <c r="V186" s="811"/>
      <c r="X186" s="817"/>
    </row>
    <row r="187" spans="13:24" s="814" customFormat="1" x14ac:dyDescent="0.25">
      <c r="M187" s="815"/>
      <c r="N187" s="885"/>
      <c r="O187" s="816"/>
      <c r="P187" s="816"/>
      <c r="R187" s="817"/>
      <c r="U187" s="818"/>
      <c r="V187" s="811"/>
      <c r="X187" s="817"/>
    </row>
    <row r="188" spans="13:24" s="814" customFormat="1" x14ac:dyDescent="0.25">
      <c r="M188" s="815"/>
      <c r="N188" s="885"/>
      <c r="O188" s="816"/>
      <c r="P188" s="816"/>
      <c r="R188" s="817"/>
      <c r="U188" s="818"/>
      <c r="V188" s="811"/>
      <c r="X188" s="817"/>
    </row>
  </sheetData>
  <sheetProtection password="DDB6" sheet="1"/>
  <mergeCells count="618">
    <mergeCell ref="X143:X145"/>
    <mergeCell ref="Y143:Y145"/>
    <mergeCell ref="AH144:AH145"/>
    <mergeCell ref="K143:K145"/>
    <mergeCell ref="L143:L145"/>
    <mergeCell ref="M143:M145"/>
    <mergeCell ref="N143:N145"/>
    <mergeCell ref="O143:O145"/>
    <mergeCell ref="P143:P145"/>
    <mergeCell ref="J137:J138"/>
    <mergeCell ref="K137:K138"/>
    <mergeCell ref="L137:L138"/>
    <mergeCell ref="M137:M138"/>
    <mergeCell ref="N137:N138"/>
    <mergeCell ref="W139:W141"/>
    <mergeCell ref="X139:X141"/>
    <mergeCell ref="Y139:Y141"/>
    <mergeCell ref="D143:D145"/>
    <mergeCell ref="E143:E145"/>
    <mergeCell ref="F143:F145"/>
    <mergeCell ref="G143:G145"/>
    <mergeCell ref="H143:H145"/>
    <mergeCell ref="I143:I145"/>
    <mergeCell ref="J143:J145"/>
    <mergeCell ref="M139:M141"/>
    <mergeCell ref="N139:N141"/>
    <mergeCell ref="O139:O141"/>
    <mergeCell ref="P139:P141"/>
    <mergeCell ref="U139:U141"/>
    <mergeCell ref="V139:V141"/>
    <mergeCell ref="U143:U145"/>
    <mergeCell ref="V143:V145"/>
    <mergeCell ref="W143:W145"/>
    <mergeCell ref="D139:D141"/>
    <mergeCell ref="E139:E141"/>
    <mergeCell ref="F139:F141"/>
    <mergeCell ref="G139:G141"/>
    <mergeCell ref="H139:H141"/>
    <mergeCell ref="I139:I141"/>
    <mergeCell ref="J139:J141"/>
    <mergeCell ref="K139:K141"/>
    <mergeCell ref="L139:L141"/>
    <mergeCell ref="V134:V136"/>
    <mergeCell ref="W134:W136"/>
    <mergeCell ref="X134:X136"/>
    <mergeCell ref="Y134:Y136"/>
    <mergeCell ref="AH134:AH135"/>
    <mergeCell ref="D137:D138"/>
    <mergeCell ref="E137:E138"/>
    <mergeCell ref="F137:F138"/>
    <mergeCell ref="G137:G138"/>
    <mergeCell ref="H137:H138"/>
    <mergeCell ref="L134:L136"/>
    <mergeCell ref="M134:M136"/>
    <mergeCell ref="N134:N136"/>
    <mergeCell ref="O134:O136"/>
    <mergeCell ref="P134:P136"/>
    <mergeCell ref="U134:U136"/>
    <mergeCell ref="Y137:Y138"/>
    <mergeCell ref="O137:O138"/>
    <mergeCell ref="P137:P138"/>
    <mergeCell ref="U137:U138"/>
    <mergeCell ref="V137:V138"/>
    <mergeCell ref="W137:W138"/>
    <mergeCell ref="X137:X138"/>
    <mergeCell ref="I137:I138"/>
    <mergeCell ref="O125:O133"/>
    <mergeCell ref="P125:P133"/>
    <mergeCell ref="U125:U133"/>
    <mergeCell ref="V125:V133"/>
    <mergeCell ref="W125:W133"/>
    <mergeCell ref="H125:H133"/>
    <mergeCell ref="I125:I133"/>
    <mergeCell ref="J125:J133"/>
    <mergeCell ref="K125:K133"/>
    <mergeCell ref="L125:L133"/>
    <mergeCell ref="M125:M133"/>
    <mergeCell ref="D134:D136"/>
    <mergeCell ref="E134:E136"/>
    <mergeCell ref="F134:F136"/>
    <mergeCell ref="G134:G136"/>
    <mergeCell ref="H134:H136"/>
    <mergeCell ref="I134:I136"/>
    <mergeCell ref="J134:J136"/>
    <mergeCell ref="K134:K136"/>
    <mergeCell ref="N125:N133"/>
    <mergeCell ref="Y121:Y122"/>
    <mergeCell ref="A125:A145"/>
    <mergeCell ref="B125:B145"/>
    <mergeCell ref="C125:C145"/>
    <mergeCell ref="D125:D133"/>
    <mergeCell ref="E125:E133"/>
    <mergeCell ref="F125:F133"/>
    <mergeCell ref="G125:G133"/>
    <mergeCell ref="Q121:Q122"/>
    <mergeCell ref="R121:R122"/>
    <mergeCell ref="S121:S122"/>
    <mergeCell ref="T121:T122"/>
    <mergeCell ref="U121:U122"/>
    <mergeCell ref="V121:V122"/>
    <mergeCell ref="K121:K122"/>
    <mergeCell ref="L121:L122"/>
    <mergeCell ref="M121:M122"/>
    <mergeCell ref="N121:N122"/>
    <mergeCell ref="O121:O122"/>
    <mergeCell ref="P121:P122"/>
    <mergeCell ref="A103:A122"/>
    <mergeCell ref="B103:B122"/>
    <mergeCell ref="X125:X133"/>
    <mergeCell ref="Y125:Y133"/>
    <mergeCell ref="V114:V115"/>
    <mergeCell ref="W114:W115"/>
    <mergeCell ref="X114:X115"/>
    <mergeCell ref="Y114:Y115"/>
    <mergeCell ref="E121:E122"/>
    <mergeCell ref="F121:F122"/>
    <mergeCell ref="G121:G122"/>
    <mergeCell ref="H121:H122"/>
    <mergeCell ref="I121:I122"/>
    <mergeCell ref="J121:J122"/>
    <mergeCell ref="P114:P115"/>
    <mergeCell ref="Q114:Q115"/>
    <mergeCell ref="R114:R115"/>
    <mergeCell ref="S114:S115"/>
    <mergeCell ref="T114:T115"/>
    <mergeCell ref="U114:U115"/>
    <mergeCell ref="J114:J115"/>
    <mergeCell ref="K114:K115"/>
    <mergeCell ref="L114:L115"/>
    <mergeCell ref="M114:M115"/>
    <mergeCell ref="N114:N115"/>
    <mergeCell ref="O114:O115"/>
    <mergeCell ref="W121:W122"/>
    <mergeCell ref="X121:X122"/>
    <mergeCell ref="Y110:Y113"/>
    <mergeCell ref="Z112:Z113"/>
    <mergeCell ref="AA112:AA113"/>
    <mergeCell ref="AD112:AD113"/>
    <mergeCell ref="AH112:AH113"/>
    <mergeCell ref="E114:E115"/>
    <mergeCell ref="F114:F115"/>
    <mergeCell ref="G114:G115"/>
    <mergeCell ref="H114:H115"/>
    <mergeCell ref="I114:I115"/>
    <mergeCell ref="S110:S113"/>
    <mergeCell ref="T110:T113"/>
    <mergeCell ref="U110:U113"/>
    <mergeCell ref="V110:V113"/>
    <mergeCell ref="W110:W113"/>
    <mergeCell ref="X110:X113"/>
    <mergeCell ref="M110:M113"/>
    <mergeCell ref="N110:N113"/>
    <mergeCell ref="O110:O113"/>
    <mergeCell ref="P110:P113"/>
    <mergeCell ref="Q110:Q113"/>
    <mergeCell ref="R110:R113"/>
    <mergeCell ref="G110:G113"/>
    <mergeCell ref="H110:H113"/>
    <mergeCell ref="I110:I113"/>
    <mergeCell ref="J110:J113"/>
    <mergeCell ref="K110:K113"/>
    <mergeCell ref="L110:L113"/>
    <mergeCell ref="T106:T109"/>
    <mergeCell ref="U106:U109"/>
    <mergeCell ref="V106:V109"/>
    <mergeCell ref="W106:W109"/>
    <mergeCell ref="X106:X109"/>
    <mergeCell ref="E106:E109"/>
    <mergeCell ref="F106:F109"/>
    <mergeCell ref="G106:G109"/>
    <mergeCell ref="H106:H109"/>
    <mergeCell ref="I106:I109"/>
    <mergeCell ref="J106:J109"/>
    <mergeCell ref="K106:K109"/>
    <mergeCell ref="L106:L109"/>
    <mergeCell ref="M106:M109"/>
    <mergeCell ref="I103:I105"/>
    <mergeCell ref="J103:J105"/>
    <mergeCell ref="K103:K105"/>
    <mergeCell ref="L103:L105"/>
    <mergeCell ref="Y106:Y109"/>
    <mergeCell ref="N106:N109"/>
    <mergeCell ref="O106:O109"/>
    <mergeCell ref="P106:P109"/>
    <mergeCell ref="Q106:Q109"/>
    <mergeCell ref="R106:R109"/>
    <mergeCell ref="S106:S109"/>
    <mergeCell ref="Y103:Y105"/>
    <mergeCell ref="S103:S105"/>
    <mergeCell ref="T103:T105"/>
    <mergeCell ref="U103:U105"/>
    <mergeCell ref="V103:V105"/>
    <mergeCell ref="W103:W105"/>
    <mergeCell ref="X103:X105"/>
    <mergeCell ref="M103:M105"/>
    <mergeCell ref="R99:R100"/>
    <mergeCell ref="M97:M100"/>
    <mergeCell ref="N97:N100"/>
    <mergeCell ref="O97:O100"/>
    <mergeCell ref="P97:P100"/>
    <mergeCell ref="W123:W124"/>
    <mergeCell ref="X123:X124"/>
    <mergeCell ref="C103:C122"/>
    <mergeCell ref="D103:D122"/>
    <mergeCell ref="E103:E105"/>
    <mergeCell ref="F103:F105"/>
    <mergeCell ref="E110:E113"/>
    <mergeCell ref="F110:F113"/>
    <mergeCell ref="S99:S100"/>
    <mergeCell ref="T99:T100"/>
    <mergeCell ref="U97:U100"/>
    <mergeCell ref="E116:E119"/>
    <mergeCell ref="N103:N105"/>
    <mergeCell ref="O103:O105"/>
    <mergeCell ref="P103:P105"/>
    <mergeCell ref="Q103:Q105"/>
    <mergeCell ref="R103:R105"/>
    <mergeCell ref="G103:G105"/>
    <mergeCell ref="H103:H105"/>
    <mergeCell ref="V94:V96"/>
    <mergeCell ref="W94:W96"/>
    <mergeCell ref="X94:X96"/>
    <mergeCell ref="Y94:Y96"/>
    <mergeCell ref="A99:A102"/>
    <mergeCell ref="B99:B102"/>
    <mergeCell ref="C99:C102"/>
    <mergeCell ref="D99:D100"/>
    <mergeCell ref="K97:K100"/>
    <mergeCell ref="L97:L100"/>
    <mergeCell ref="L94:L96"/>
    <mergeCell ref="M94:M96"/>
    <mergeCell ref="N94:N96"/>
    <mergeCell ref="O94:O96"/>
    <mergeCell ref="P94:P96"/>
    <mergeCell ref="U94:U96"/>
    <mergeCell ref="A76:A96"/>
    <mergeCell ref="B76:B96"/>
    <mergeCell ref="C76:C96"/>
    <mergeCell ref="D76:D96"/>
    <mergeCell ref="V97:V100"/>
    <mergeCell ref="W97:W100"/>
    <mergeCell ref="X97:X100"/>
    <mergeCell ref="Q99:Q100"/>
    <mergeCell ref="W89:W91"/>
    <mergeCell ref="X89:X91"/>
    <mergeCell ref="Y89:Y91"/>
    <mergeCell ref="E94:E96"/>
    <mergeCell ref="F94:F96"/>
    <mergeCell ref="G94:G96"/>
    <mergeCell ref="H94:H96"/>
    <mergeCell ref="I94:I96"/>
    <mergeCell ref="J94:J96"/>
    <mergeCell ref="K94:K96"/>
    <mergeCell ref="M89:M91"/>
    <mergeCell ref="N89:N91"/>
    <mergeCell ref="O89:O91"/>
    <mergeCell ref="P89:P91"/>
    <mergeCell ref="U89:U91"/>
    <mergeCell ref="V89:V91"/>
    <mergeCell ref="G89:G91"/>
    <mergeCell ref="H89:H91"/>
    <mergeCell ref="I89:I91"/>
    <mergeCell ref="J89:J91"/>
    <mergeCell ref="K89:K91"/>
    <mergeCell ref="L89:L91"/>
    <mergeCell ref="E89:E91"/>
    <mergeCell ref="F89:F91"/>
    <mergeCell ref="U86:U88"/>
    <mergeCell ref="V86:V88"/>
    <mergeCell ref="W86:W88"/>
    <mergeCell ref="X86:X88"/>
    <mergeCell ref="Y86:Y88"/>
    <mergeCell ref="AD86:AD88"/>
    <mergeCell ref="K86:K88"/>
    <mergeCell ref="L86:L88"/>
    <mergeCell ref="M86:M88"/>
    <mergeCell ref="N86:N88"/>
    <mergeCell ref="O86:O88"/>
    <mergeCell ref="P86:P88"/>
    <mergeCell ref="W83:W85"/>
    <mergeCell ref="X83:X85"/>
    <mergeCell ref="Y83:Y85"/>
    <mergeCell ref="AD83:AD85"/>
    <mergeCell ref="E86:E88"/>
    <mergeCell ref="F86:F88"/>
    <mergeCell ref="G86:G88"/>
    <mergeCell ref="H86:H88"/>
    <mergeCell ref="I86:I88"/>
    <mergeCell ref="J86:J88"/>
    <mergeCell ref="M83:M85"/>
    <mergeCell ref="N83:N85"/>
    <mergeCell ref="O83:O85"/>
    <mergeCell ref="P83:P85"/>
    <mergeCell ref="U83:U85"/>
    <mergeCell ref="V83:V85"/>
    <mergeCell ref="G83:G85"/>
    <mergeCell ref="H83:H85"/>
    <mergeCell ref="I83:I85"/>
    <mergeCell ref="J83:J85"/>
    <mergeCell ref="K83:K85"/>
    <mergeCell ref="L83:L85"/>
    <mergeCell ref="E83:E85"/>
    <mergeCell ref="F83:F85"/>
    <mergeCell ref="U79:U82"/>
    <mergeCell ref="V79:V82"/>
    <mergeCell ref="W79:W82"/>
    <mergeCell ref="X79:X82"/>
    <mergeCell ref="Y79:Y82"/>
    <mergeCell ref="AD79:AD81"/>
    <mergeCell ref="K79:K82"/>
    <mergeCell ref="L79:L82"/>
    <mergeCell ref="M79:M82"/>
    <mergeCell ref="N79:N82"/>
    <mergeCell ref="O79:O82"/>
    <mergeCell ref="P79:P82"/>
    <mergeCell ref="W76:W78"/>
    <mergeCell ref="X76:X78"/>
    <mergeCell ref="Y76:Y78"/>
    <mergeCell ref="AD76:AD78"/>
    <mergeCell ref="E79:E82"/>
    <mergeCell ref="F79:F82"/>
    <mergeCell ref="G79:G82"/>
    <mergeCell ref="H79:H82"/>
    <mergeCell ref="I79:I82"/>
    <mergeCell ref="J79:J82"/>
    <mergeCell ref="M76:M78"/>
    <mergeCell ref="N76:N78"/>
    <mergeCell ref="O76:O78"/>
    <mergeCell ref="P76:P78"/>
    <mergeCell ref="U76:U78"/>
    <mergeCell ref="V76:V78"/>
    <mergeCell ref="G76:G78"/>
    <mergeCell ref="H76:H78"/>
    <mergeCell ref="I76:I78"/>
    <mergeCell ref="J76:J78"/>
    <mergeCell ref="K76:K78"/>
    <mergeCell ref="L76:L78"/>
    <mergeCell ref="E76:E78"/>
    <mergeCell ref="F76:F78"/>
    <mergeCell ref="X73:X75"/>
    <mergeCell ref="Y73:Y75"/>
    <mergeCell ref="Z73:Z74"/>
    <mergeCell ref="AA73:AA74"/>
    <mergeCell ref="AH73:AH74"/>
    <mergeCell ref="Q73:Q75"/>
    <mergeCell ref="R73:R75"/>
    <mergeCell ref="S73:S75"/>
    <mergeCell ref="T73:T75"/>
    <mergeCell ref="U73:U75"/>
    <mergeCell ref="V73:V75"/>
    <mergeCell ref="O73:O75"/>
    <mergeCell ref="P73:P75"/>
    <mergeCell ref="E73:E75"/>
    <mergeCell ref="F73:F75"/>
    <mergeCell ref="G73:G75"/>
    <mergeCell ref="H73:H75"/>
    <mergeCell ref="I73:I75"/>
    <mergeCell ref="J73:J75"/>
    <mergeCell ref="W73:W75"/>
    <mergeCell ref="O70:O72"/>
    <mergeCell ref="P70:P72"/>
    <mergeCell ref="U70:U72"/>
    <mergeCell ref="V70:V72"/>
    <mergeCell ref="W70:W72"/>
    <mergeCell ref="X70:X72"/>
    <mergeCell ref="Y70:Y72"/>
    <mergeCell ref="AH70:AH72"/>
    <mergeCell ref="AG66:AG67"/>
    <mergeCell ref="AH66:AH69"/>
    <mergeCell ref="AG68:AG69"/>
    <mergeCell ref="Q59:Q62"/>
    <mergeCell ref="AF64:AF65"/>
    <mergeCell ref="AG64:AG65"/>
    <mergeCell ref="AH64:AH65"/>
    <mergeCell ref="K66:K69"/>
    <mergeCell ref="L66:L69"/>
    <mergeCell ref="AD66:AD69"/>
    <mergeCell ref="AE66:AE69"/>
    <mergeCell ref="AF66:AF69"/>
    <mergeCell ref="S64:S65"/>
    <mergeCell ref="T64:T65"/>
    <mergeCell ref="Z64:Z65"/>
    <mergeCell ref="AA64:AA65"/>
    <mergeCell ref="AB64:AB65"/>
    <mergeCell ref="AC64:AC65"/>
    <mergeCell ref="AD64:AD65"/>
    <mergeCell ref="AE64:AE65"/>
    <mergeCell ref="R59:R62"/>
    <mergeCell ref="O52:O54"/>
    <mergeCell ref="AD59:AD62"/>
    <mergeCell ref="AE59:AE62"/>
    <mergeCell ref="AF59:AF62"/>
    <mergeCell ref="AG59:AG62"/>
    <mergeCell ref="AH59:AH62"/>
    <mergeCell ref="J64:J65"/>
    <mergeCell ref="K64:K65"/>
    <mergeCell ref="L64:L65"/>
    <mergeCell ref="Q64:Q65"/>
    <mergeCell ref="R64:R65"/>
    <mergeCell ref="S59:S62"/>
    <mergeCell ref="T59:T62"/>
    <mergeCell ref="Z59:Z62"/>
    <mergeCell ref="AA59:AA62"/>
    <mergeCell ref="AB59:AB62"/>
    <mergeCell ref="AC59:AC62"/>
    <mergeCell ref="V55:V69"/>
    <mergeCell ref="W55:W69"/>
    <mergeCell ref="X55:X69"/>
    <mergeCell ref="Y55:Y69"/>
    <mergeCell ref="J59:J62"/>
    <mergeCell ref="K59:K62"/>
    <mergeCell ref="L59:L62"/>
    <mergeCell ref="O50:O51"/>
    <mergeCell ref="P50:P51"/>
    <mergeCell ref="U50:U51"/>
    <mergeCell ref="V50:V51"/>
    <mergeCell ref="W50:W51"/>
    <mergeCell ref="AH52:AH54"/>
    <mergeCell ref="E55:E69"/>
    <mergeCell ref="F55:F69"/>
    <mergeCell ref="G55:G69"/>
    <mergeCell ref="I55:I72"/>
    <mergeCell ref="M55:M69"/>
    <mergeCell ref="N55:N69"/>
    <mergeCell ref="O55:O69"/>
    <mergeCell ref="P55:P69"/>
    <mergeCell ref="U55:U69"/>
    <mergeCell ref="P52:P54"/>
    <mergeCell ref="U52:U54"/>
    <mergeCell ref="V52:V54"/>
    <mergeCell ref="W52:W54"/>
    <mergeCell ref="X52:X54"/>
    <mergeCell ref="Y52:Y54"/>
    <mergeCell ref="I52:I54"/>
    <mergeCell ref="K52:K54"/>
    <mergeCell ref="L52:L54"/>
    <mergeCell ref="A52:A75"/>
    <mergeCell ref="B52:B75"/>
    <mergeCell ref="C52:C75"/>
    <mergeCell ref="D52:D75"/>
    <mergeCell ref="E52:E54"/>
    <mergeCell ref="F52:F54"/>
    <mergeCell ref="G52:G54"/>
    <mergeCell ref="H52:H54"/>
    <mergeCell ref="N50:N51"/>
    <mergeCell ref="M52:M54"/>
    <mergeCell ref="N52:N54"/>
    <mergeCell ref="E70:E72"/>
    <mergeCell ref="F70:F72"/>
    <mergeCell ref="G70:G72"/>
    <mergeCell ref="K70:K72"/>
    <mergeCell ref="L70:L72"/>
    <mergeCell ref="M70:M72"/>
    <mergeCell ref="N70:N72"/>
    <mergeCell ref="H57:H72"/>
    <mergeCell ref="K73:K75"/>
    <mergeCell ref="L73:L75"/>
    <mergeCell ref="M73:M75"/>
    <mergeCell ref="N73:N75"/>
    <mergeCell ref="U44:U49"/>
    <mergeCell ref="V44:V49"/>
    <mergeCell ref="W44:W49"/>
    <mergeCell ref="X44:X49"/>
    <mergeCell ref="Y44:Y49"/>
    <mergeCell ref="E50:E51"/>
    <mergeCell ref="F50:F51"/>
    <mergeCell ref="G50:G51"/>
    <mergeCell ref="J50:J51"/>
    <mergeCell ref="M50:M51"/>
    <mergeCell ref="K44:K49"/>
    <mergeCell ref="L44:L49"/>
    <mergeCell ref="M44:M49"/>
    <mergeCell ref="N44:N49"/>
    <mergeCell ref="O44:O49"/>
    <mergeCell ref="P44:P49"/>
    <mergeCell ref="E44:E49"/>
    <mergeCell ref="F44:F49"/>
    <mergeCell ref="G44:G49"/>
    <mergeCell ref="H44:H49"/>
    <mergeCell ref="I44:I49"/>
    <mergeCell ref="J44:J49"/>
    <mergeCell ref="X50:X51"/>
    <mergeCell ref="Y50:Y51"/>
    <mergeCell ref="P38:P43"/>
    <mergeCell ref="U38:U43"/>
    <mergeCell ref="V38:V43"/>
    <mergeCell ref="W38:W43"/>
    <mergeCell ref="X38:X43"/>
    <mergeCell ref="Y38:Y43"/>
    <mergeCell ref="J38:J43"/>
    <mergeCell ref="K38:K43"/>
    <mergeCell ref="L38:L43"/>
    <mergeCell ref="M38:M43"/>
    <mergeCell ref="N38:N43"/>
    <mergeCell ref="O38:O43"/>
    <mergeCell ref="E38:E43"/>
    <mergeCell ref="F38:F43"/>
    <mergeCell ref="G38:G43"/>
    <mergeCell ref="H38:H43"/>
    <mergeCell ref="I38:I43"/>
    <mergeCell ref="L29:L37"/>
    <mergeCell ref="M29:M37"/>
    <mergeCell ref="N29:N37"/>
    <mergeCell ref="O29:O37"/>
    <mergeCell ref="X21:X28"/>
    <mergeCell ref="Y21:Y28"/>
    <mergeCell ref="AH25:AH26"/>
    <mergeCell ref="E29:E37"/>
    <mergeCell ref="F29:F37"/>
    <mergeCell ref="G29:G37"/>
    <mergeCell ref="H29:H37"/>
    <mergeCell ref="I29:I37"/>
    <mergeCell ref="J29:J37"/>
    <mergeCell ref="K29:K37"/>
    <mergeCell ref="N21:N28"/>
    <mergeCell ref="O21:O28"/>
    <mergeCell ref="P21:P28"/>
    <mergeCell ref="U21:U28"/>
    <mergeCell ref="V21:V28"/>
    <mergeCell ref="W21:W28"/>
    <mergeCell ref="V29:V37"/>
    <mergeCell ref="W29:W37"/>
    <mergeCell ref="X29:X37"/>
    <mergeCell ref="Y29:Y37"/>
    <mergeCell ref="AH31:AH32"/>
    <mergeCell ref="P29:P37"/>
    <mergeCell ref="U29:U37"/>
    <mergeCell ref="A14:A15"/>
    <mergeCell ref="B14:B15"/>
    <mergeCell ref="Y16:Y20"/>
    <mergeCell ref="E21:E28"/>
    <mergeCell ref="F21:F28"/>
    <mergeCell ref="G21:G28"/>
    <mergeCell ref="H21:H28"/>
    <mergeCell ref="I21:I28"/>
    <mergeCell ref="J21:J28"/>
    <mergeCell ref="K21:K28"/>
    <mergeCell ref="L21:L28"/>
    <mergeCell ref="M21:M28"/>
    <mergeCell ref="O16:O20"/>
    <mergeCell ref="P16:P20"/>
    <mergeCell ref="U16:U20"/>
    <mergeCell ref="V16:V20"/>
    <mergeCell ref="W16:W20"/>
    <mergeCell ref="X16:X20"/>
    <mergeCell ref="I16:I20"/>
    <mergeCell ref="J16:J20"/>
    <mergeCell ref="K16:K20"/>
    <mergeCell ref="L16:L20"/>
    <mergeCell ref="M16:M20"/>
    <mergeCell ref="N16:N20"/>
    <mergeCell ref="W13:AA13"/>
    <mergeCell ref="AG13:AH13"/>
    <mergeCell ref="AG14:AG15"/>
    <mergeCell ref="AH14:AH15"/>
    <mergeCell ref="A16:A51"/>
    <mergeCell ref="B16:B51"/>
    <mergeCell ref="C16:C51"/>
    <mergeCell ref="D16:D51"/>
    <mergeCell ref="E16:E20"/>
    <mergeCell ref="F16:F20"/>
    <mergeCell ref="G16:G20"/>
    <mergeCell ref="H16:H20"/>
    <mergeCell ref="U14:Y14"/>
    <mergeCell ref="Z14:Z15"/>
    <mergeCell ref="AA14:AA15"/>
    <mergeCell ref="AB14:AC14"/>
    <mergeCell ref="AD14:AD15"/>
    <mergeCell ref="AE14:AF14"/>
    <mergeCell ref="G14:G15"/>
    <mergeCell ref="H14:I14"/>
    <mergeCell ref="J14:J15"/>
    <mergeCell ref="K14:L14"/>
    <mergeCell ref="M14:P14"/>
    <mergeCell ref="Q14:T14"/>
    <mergeCell ref="A1:AF8"/>
    <mergeCell ref="AG1:AH2"/>
    <mergeCell ref="AG3:AH4"/>
    <mergeCell ref="AG5:AH6"/>
    <mergeCell ref="AG7:AH8"/>
    <mergeCell ref="A9:AH9"/>
    <mergeCell ref="E97:E100"/>
    <mergeCell ref="F97:F100"/>
    <mergeCell ref="G97:G100"/>
    <mergeCell ref="H97:H100"/>
    <mergeCell ref="I97:I100"/>
    <mergeCell ref="J97:J100"/>
    <mergeCell ref="Y97:Y100"/>
    <mergeCell ref="C14:C15"/>
    <mergeCell ref="D14:D15"/>
    <mergeCell ref="E14:E15"/>
    <mergeCell ref="F14:F15"/>
    <mergeCell ref="A11:AH11"/>
    <mergeCell ref="A12:D12"/>
    <mergeCell ref="E12:P12"/>
    <mergeCell ref="Z12:AD12"/>
    <mergeCell ref="AE12:AG12"/>
    <mergeCell ref="K13:R13"/>
    <mergeCell ref="S13:V13"/>
    <mergeCell ref="Y123:Y124"/>
    <mergeCell ref="Q123:Q124"/>
    <mergeCell ref="R123:R124"/>
    <mergeCell ref="S123:S124"/>
    <mergeCell ref="T123:T124"/>
    <mergeCell ref="V123:V124"/>
    <mergeCell ref="E123:E124"/>
    <mergeCell ref="F123:F124"/>
    <mergeCell ref="G123:G124"/>
    <mergeCell ref="H123:H124"/>
    <mergeCell ref="I123:I124"/>
    <mergeCell ref="J123:J124"/>
    <mergeCell ref="K123:K124"/>
    <mergeCell ref="L123:L124"/>
    <mergeCell ref="U123:U124"/>
    <mergeCell ref="M123:M124"/>
    <mergeCell ref="N123:N124"/>
    <mergeCell ref="O123:O124"/>
    <mergeCell ref="P123:P124"/>
  </mergeCells>
  <dataValidations disablePrompts="1" count="3">
    <dataValidation allowBlank="1" showErrorMessage="1" prompt="La fecha de finalización de la tarea coincide con la fecha de entrega del producto._x000a_" sqref="AH14:AH15"/>
    <dataValidation allowBlank="1" showInputMessage="1" showErrorMessage="1" prompt="_x000a_" sqref="E14:E15"/>
    <dataValidation allowBlank="1" showErrorMessage="1" sqref="AF15"/>
  </dataValidations>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T40"/>
  <sheetViews>
    <sheetView topLeftCell="H1" zoomScale="64" zoomScaleNormal="64" workbookViewId="0">
      <selection activeCell="AM17" sqref="AM17"/>
    </sheetView>
  </sheetViews>
  <sheetFormatPr baseColWidth="10" defaultRowHeight="15" x14ac:dyDescent="0.25"/>
  <cols>
    <col min="1" max="1" width="21.85546875" customWidth="1"/>
    <col min="2" max="2" width="22.85546875" customWidth="1"/>
    <col min="3" max="3" width="18.140625" customWidth="1"/>
    <col min="4" max="4" width="27.28515625" customWidth="1"/>
    <col min="5" max="5" width="14.28515625" customWidth="1"/>
    <col min="6" max="6" width="38" customWidth="1"/>
    <col min="7" max="7" width="20.42578125" customWidth="1"/>
    <col min="8" max="8" width="8.7109375" customWidth="1"/>
    <col min="9" max="9" width="13.85546875" customWidth="1"/>
    <col min="10" max="10" width="21" customWidth="1"/>
    <col min="11" max="11" width="24.5703125" customWidth="1"/>
    <col min="12" max="12" width="20.42578125" customWidth="1"/>
    <col min="13" max="16" width="13.85546875" customWidth="1"/>
    <col min="17" max="17" width="16.85546875" hidden="1" customWidth="1"/>
    <col min="18" max="18" width="17" hidden="1" customWidth="1"/>
    <col min="19" max="20" width="13.85546875" hidden="1" customWidth="1"/>
    <col min="21" max="21" width="15.5703125" hidden="1" customWidth="1"/>
    <col min="22" max="22" width="13.28515625" hidden="1" customWidth="1"/>
    <col min="23" max="23" width="28.42578125" hidden="1" customWidth="1"/>
    <col min="24" max="24" width="0.140625" hidden="1" customWidth="1"/>
    <col min="25" max="26" width="11.42578125" hidden="1" customWidth="1"/>
    <col min="27" max="31" width="0.140625" hidden="1" customWidth="1"/>
    <col min="32" max="32" width="11.42578125" hidden="1" customWidth="1"/>
    <col min="33" max="33" width="0.28515625" hidden="1" customWidth="1"/>
    <col min="34" max="35" width="11.42578125" hidden="1" customWidth="1"/>
    <col min="36" max="36" width="48.7109375" hidden="1" customWidth="1"/>
    <col min="38" max="38" width="50.42578125" customWidth="1"/>
    <col min="39" max="39" width="22.5703125" customWidth="1"/>
    <col min="40" max="40" width="17.7109375" customWidth="1"/>
    <col min="41" max="41" width="22.7109375" customWidth="1"/>
    <col min="42" max="42" width="13" customWidth="1"/>
    <col min="43" max="43" width="10.28515625" bestFit="1" customWidth="1"/>
    <col min="44" max="44" width="22.7109375" customWidth="1"/>
    <col min="45" max="45" width="21.42578125" customWidth="1"/>
    <col min="46" max="46" width="21.85546875" hidden="1" customWidth="1"/>
  </cols>
  <sheetData>
    <row r="1" spans="1:46" ht="15" customHeight="1" x14ac:dyDescent="0.25">
      <c r="A1" s="1418" t="s">
        <v>322</v>
      </c>
      <c r="B1" s="1419"/>
      <c r="C1" s="1419"/>
      <c r="D1" s="1419"/>
      <c r="E1" s="1419"/>
      <c r="F1" s="1419"/>
      <c r="G1" s="1419"/>
      <c r="H1" s="1419"/>
      <c r="I1" s="1419"/>
      <c r="J1" s="1419"/>
      <c r="K1" s="1419"/>
      <c r="L1" s="1419"/>
      <c r="M1" s="1419"/>
      <c r="N1" s="1419"/>
      <c r="O1" s="1419"/>
      <c r="P1" s="1419"/>
      <c r="Q1" s="1419"/>
      <c r="R1" s="1419"/>
      <c r="S1" s="1419"/>
      <c r="T1" s="1419"/>
      <c r="U1" s="1419"/>
      <c r="V1" s="1419"/>
      <c r="W1" s="1419"/>
      <c r="X1" s="1419"/>
      <c r="Y1" s="1419"/>
      <c r="Z1" s="1419"/>
      <c r="AA1" s="1419"/>
      <c r="AB1" s="1419"/>
      <c r="AC1" s="1419"/>
      <c r="AD1" s="1419"/>
      <c r="AE1" s="1419"/>
      <c r="AF1" s="1419"/>
      <c r="AG1" s="1419"/>
      <c r="AH1" s="1419"/>
      <c r="AI1" s="1419"/>
      <c r="AJ1" s="1419"/>
      <c r="AK1" s="1419"/>
      <c r="AL1" s="1419"/>
      <c r="AM1" s="1419"/>
      <c r="AN1" s="1419"/>
      <c r="AO1" s="1419"/>
      <c r="AP1" s="1419"/>
      <c r="AQ1" s="1420"/>
      <c r="AR1" s="2355" t="s">
        <v>323</v>
      </c>
      <c r="AS1" s="2356"/>
    </row>
    <row r="2" spans="1:46" x14ac:dyDescent="0.25">
      <c r="A2" s="1421"/>
      <c r="B2" s="1422"/>
      <c r="C2" s="1422"/>
      <c r="D2" s="1422"/>
      <c r="E2" s="1422"/>
      <c r="F2" s="1422"/>
      <c r="G2" s="1422"/>
      <c r="H2" s="1422"/>
      <c r="I2" s="1422"/>
      <c r="J2" s="1422"/>
      <c r="K2" s="1422"/>
      <c r="L2" s="1422"/>
      <c r="M2" s="1422"/>
      <c r="N2" s="1422"/>
      <c r="O2" s="1422"/>
      <c r="P2" s="1422"/>
      <c r="Q2" s="1422"/>
      <c r="R2" s="1422"/>
      <c r="S2" s="1422"/>
      <c r="T2" s="1422"/>
      <c r="U2" s="1422"/>
      <c r="V2" s="1422"/>
      <c r="W2" s="1422"/>
      <c r="X2" s="1422"/>
      <c r="Y2" s="1422"/>
      <c r="Z2" s="1422"/>
      <c r="AA2" s="1422"/>
      <c r="AB2" s="1422"/>
      <c r="AC2" s="1422"/>
      <c r="AD2" s="1422"/>
      <c r="AE2" s="1422"/>
      <c r="AF2" s="1422"/>
      <c r="AG2" s="1422"/>
      <c r="AH2" s="1422"/>
      <c r="AI2" s="1422"/>
      <c r="AJ2" s="1422"/>
      <c r="AK2" s="1422"/>
      <c r="AL2" s="1422"/>
      <c r="AM2" s="1422"/>
      <c r="AN2" s="1422"/>
      <c r="AO2" s="1422"/>
      <c r="AP2" s="1422"/>
      <c r="AQ2" s="1423"/>
      <c r="AR2" s="2357"/>
      <c r="AS2" s="2358"/>
    </row>
    <row r="3" spans="1:46" x14ac:dyDescent="0.25">
      <c r="A3" s="1421"/>
      <c r="B3" s="1422"/>
      <c r="C3" s="1422"/>
      <c r="D3" s="1422"/>
      <c r="E3" s="1422"/>
      <c r="F3" s="1422"/>
      <c r="G3" s="1422"/>
      <c r="H3" s="1422"/>
      <c r="I3" s="1422"/>
      <c r="J3" s="1422"/>
      <c r="K3" s="1422"/>
      <c r="L3" s="1422"/>
      <c r="M3" s="1422"/>
      <c r="N3" s="1422"/>
      <c r="O3" s="1422"/>
      <c r="P3" s="1422"/>
      <c r="Q3" s="1422"/>
      <c r="R3" s="1422"/>
      <c r="S3" s="1422"/>
      <c r="T3" s="1422"/>
      <c r="U3" s="1422"/>
      <c r="V3" s="1422"/>
      <c r="W3" s="1422"/>
      <c r="X3" s="1422"/>
      <c r="Y3" s="1422"/>
      <c r="Z3" s="1422"/>
      <c r="AA3" s="1422"/>
      <c r="AB3" s="1422"/>
      <c r="AC3" s="1422"/>
      <c r="AD3" s="1422"/>
      <c r="AE3" s="1422"/>
      <c r="AF3" s="1422"/>
      <c r="AG3" s="1422"/>
      <c r="AH3" s="1422"/>
      <c r="AI3" s="1422"/>
      <c r="AJ3" s="1422"/>
      <c r="AK3" s="1422"/>
      <c r="AL3" s="1422"/>
      <c r="AM3" s="1422"/>
      <c r="AN3" s="1422"/>
      <c r="AO3" s="1422"/>
      <c r="AP3" s="1422"/>
      <c r="AQ3" s="1423"/>
      <c r="AR3" s="2355" t="s">
        <v>324</v>
      </c>
      <c r="AS3" s="2356"/>
    </row>
    <row r="4" spans="1:46" x14ac:dyDescent="0.25">
      <c r="A4" s="1421"/>
      <c r="B4" s="1422"/>
      <c r="C4" s="1422"/>
      <c r="D4" s="1422"/>
      <c r="E4" s="1422"/>
      <c r="F4" s="1422"/>
      <c r="G4" s="1422"/>
      <c r="H4" s="1422"/>
      <c r="I4" s="1422"/>
      <c r="J4" s="1422"/>
      <c r="K4" s="1422"/>
      <c r="L4" s="1422"/>
      <c r="M4" s="1422"/>
      <c r="N4" s="1422"/>
      <c r="O4" s="1422"/>
      <c r="P4" s="1422"/>
      <c r="Q4" s="1422"/>
      <c r="R4" s="1422"/>
      <c r="S4" s="1422"/>
      <c r="T4" s="1422"/>
      <c r="U4" s="1422"/>
      <c r="V4" s="1422"/>
      <c r="W4" s="1422"/>
      <c r="X4" s="1422"/>
      <c r="Y4" s="1422"/>
      <c r="Z4" s="1422"/>
      <c r="AA4" s="1422"/>
      <c r="AB4" s="1422"/>
      <c r="AC4" s="1422"/>
      <c r="AD4" s="1422"/>
      <c r="AE4" s="1422"/>
      <c r="AF4" s="1422"/>
      <c r="AG4" s="1422"/>
      <c r="AH4" s="1422"/>
      <c r="AI4" s="1422"/>
      <c r="AJ4" s="1422"/>
      <c r="AK4" s="1422"/>
      <c r="AL4" s="1422"/>
      <c r="AM4" s="1422"/>
      <c r="AN4" s="1422"/>
      <c r="AO4" s="1422"/>
      <c r="AP4" s="1422"/>
      <c r="AQ4" s="1423"/>
      <c r="AR4" s="2357"/>
      <c r="AS4" s="2358"/>
    </row>
    <row r="5" spans="1:46" x14ac:dyDescent="0.25">
      <c r="A5" s="1421"/>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22"/>
      <c r="AG5" s="1422"/>
      <c r="AH5" s="1422"/>
      <c r="AI5" s="1422"/>
      <c r="AJ5" s="1422"/>
      <c r="AK5" s="1422"/>
      <c r="AL5" s="1422"/>
      <c r="AM5" s="1422"/>
      <c r="AN5" s="1422"/>
      <c r="AO5" s="1422"/>
      <c r="AP5" s="1422"/>
      <c r="AQ5" s="1423"/>
      <c r="AR5" s="2355" t="s">
        <v>325</v>
      </c>
      <c r="AS5" s="2356"/>
    </row>
    <row r="6" spans="1:46" x14ac:dyDescent="0.25">
      <c r="A6" s="1421"/>
      <c r="B6" s="1422"/>
      <c r="C6" s="1422"/>
      <c r="D6" s="1422"/>
      <c r="E6" s="1422"/>
      <c r="F6" s="1422"/>
      <c r="G6" s="1422"/>
      <c r="H6" s="1422"/>
      <c r="I6" s="1422"/>
      <c r="J6" s="1422"/>
      <c r="K6" s="1422"/>
      <c r="L6" s="1422"/>
      <c r="M6" s="1422"/>
      <c r="N6" s="1422"/>
      <c r="O6" s="1422"/>
      <c r="P6" s="1422"/>
      <c r="Q6" s="1422"/>
      <c r="R6" s="1422"/>
      <c r="S6" s="1422"/>
      <c r="T6" s="1422"/>
      <c r="U6" s="1422"/>
      <c r="V6" s="1422"/>
      <c r="W6" s="1422"/>
      <c r="X6" s="1422"/>
      <c r="Y6" s="1422"/>
      <c r="Z6" s="1422"/>
      <c r="AA6" s="1422"/>
      <c r="AB6" s="1422"/>
      <c r="AC6" s="1422"/>
      <c r="AD6" s="1422"/>
      <c r="AE6" s="1422"/>
      <c r="AF6" s="1422"/>
      <c r="AG6" s="1422"/>
      <c r="AH6" s="1422"/>
      <c r="AI6" s="1422"/>
      <c r="AJ6" s="1422"/>
      <c r="AK6" s="1422"/>
      <c r="AL6" s="1422"/>
      <c r="AM6" s="1422"/>
      <c r="AN6" s="1422"/>
      <c r="AO6" s="1422"/>
      <c r="AP6" s="1422"/>
      <c r="AQ6" s="1423"/>
      <c r="AR6" s="2357"/>
      <c r="AS6" s="2358"/>
    </row>
    <row r="7" spans="1:46" x14ac:dyDescent="0.25">
      <c r="A7" s="1421"/>
      <c r="B7" s="1422"/>
      <c r="C7" s="1422"/>
      <c r="D7" s="1422"/>
      <c r="E7" s="1422"/>
      <c r="F7" s="1422"/>
      <c r="G7" s="1422"/>
      <c r="H7" s="1422"/>
      <c r="I7" s="1422"/>
      <c r="J7" s="1422"/>
      <c r="K7" s="1422"/>
      <c r="L7" s="1422"/>
      <c r="M7" s="1422"/>
      <c r="N7" s="1422"/>
      <c r="O7" s="1422"/>
      <c r="P7" s="1422"/>
      <c r="Q7" s="1422"/>
      <c r="R7" s="1422"/>
      <c r="S7" s="1422"/>
      <c r="T7" s="1422"/>
      <c r="U7" s="1422"/>
      <c r="V7" s="1422"/>
      <c r="W7" s="1422"/>
      <c r="X7" s="1422"/>
      <c r="Y7" s="1422"/>
      <c r="Z7" s="1422"/>
      <c r="AA7" s="1422"/>
      <c r="AB7" s="1422"/>
      <c r="AC7" s="1422"/>
      <c r="AD7" s="1422"/>
      <c r="AE7" s="1422"/>
      <c r="AF7" s="1422"/>
      <c r="AG7" s="1422"/>
      <c r="AH7" s="1422"/>
      <c r="AI7" s="1422"/>
      <c r="AJ7" s="1422"/>
      <c r="AK7" s="1422"/>
      <c r="AL7" s="1422"/>
      <c r="AM7" s="1422"/>
      <c r="AN7" s="1422"/>
      <c r="AO7" s="1422"/>
      <c r="AP7" s="1422"/>
      <c r="AQ7" s="1423"/>
      <c r="AR7" s="2355" t="s">
        <v>326</v>
      </c>
      <c r="AS7" s="2356"/>
    </row>
    <row r="8" spans="1:46" x14ac:dyDescent="0.25">
      <c r="A8" s="1424"/>
      <c r="B8" s="1425"/>
      <c r="C8" s="1425"/>
      <c r="D8" s="1425"/>
      <c r="E8" s="1425"/>
      <c r="F8" s="1425"/>
      <c r="G8" s="1425"/>
      <c r="H8" s="1425"/>
      <c r="I8" s="1425"/>
      <c r="J8" s="1425"/>
      <c r="K8" s="1425"/>
      <c r="L8" s="1425"/>
      <c r="M8" s="1425"/>
      <c r="N8" s="1425"/>
      <c r="O8" s="1425"/>
      <c r="P8" s="1425"/>
      <c r="Q8" s="1425"/>
      <c r="R8" s="1425"/>
      <c r="S8" s="1425"/>
      <c r="T8" s="1425"/>
      <c r="U8" s="1425"/>
      <c r="V8" s="1425"/>
      <c r="W8" s="1425"/>
      <c r="X8" s="1425"/>
      <c r="Y8" s="1425"/>
      <c r="Z8" s="1425"/>
      <c r="AA8" s="1425"/>
      <c r="AB8" s="1425"/>
      <c r="AC8" s="1425"/>
      <c r="AD8" s="1425"/>
      <c r="AE8" s="1425"/>
      <c r="AF8" s="1425"/>
      <c r="AG8" s="1425"/>
      <c r="AH8" s="1425"/>
      <c r="AI8" s="1425"/>
      <c r="AJ8" s="1425"/>
      <c r="AK8" s="1425"/>
      <c r="AL8" s="1425"/>
      <c r="AM8" s="1425"/>
      <c r="AN8" s="1425"/>
      <c r="AO8" s="1425"/>
      <c r="AP8" s="1425"/>
      <c r="AQ8" s="1426"/>
      <c r="AR8" s="2357"/>
      <c r="AS8" s="2358"/>
    </row>
    <row r="9" spans="1:46" x14ac:dyDescent="0.25">
      <c r="A9" s="2179" t="s">
        <v>2546</v>
      </c>
      <c r="B9" s="2180"/>
      <c r="C9" s="2180"/>
      <c r="D9" s="2180"/>
      <c r="E9" s="2180"/>
      <c r="F9" s="2180"/>
      <c r="G9" s="2180"/>
      <c r="H9" s="2180"/>
      <c r="I9" s="2180"/>
      <c r="J9" s="2180"/>
      <c r="K9" s="2180"/>
      <c r="L9" s="2180"/>
      <c r="M9" s="2180"/>
      <c r="N9" s="2180"/>
      <c r="O9" s="2180"/>
      <c r="P9" s="2180"/>
      <c r="Q9" s="2180"/>
      <c r="R9" s="2180"/>
      <c r="S9" s="2180"/>
      <c r="T9" s="2180"/>
      <c r="U9" s="2180"/>
      <c r="V9" s="2180"/>
      <c r="W9" s="2180"/>
      <c r="X9" s="2180"/>
      <c r="Y9" s="2180"/>
      <c r="Z9" s="2180"/>
      <c r="AA9" s="2180"/>
      <c r="AB9" s="2180"/>
      <c r="AC9" s="2180"/>
      <c r="AD9" s="2180"/>
      <c r="AE9" s="2180"/>
      <c r="AF9" s="2180"/>
      <c r="AG9" s="2180"/>
      <c r="AH9" s="2180"/>
      <c r="AI9" s="2180"/>
      <c r="AJ9" s="2180"/>
      <c r="AK9" s="2180"/>
      <c r="AL9" s="2180"/>
      <c r="AM9" s="2180"/>
      <c r="AN9" s="2180"/>
      <c r="AO9" s="2180"/>
      <c r="AP9" s="2180"/>
      <c r="AQ9" s="2180"/>
      <c r="AR9" s="2180"/>
      <c r="AS9" s="2180"/>
    </row>
    <row r="10" spans="1:46" x14ac:dyDescent="0.25">
      <c r="A10" s="1430" t="s">
        <v>3</v>
      </c>
      <c r="B10" s="1431"/>
      <c r="C10" s="1431"/>
      <c r="D10" s="1431"/>
      <c r="E10" s="1431"/>
      <c r="F10" s="1431"/>
      <c r="G10" s="1431"/>
      <c r="H10" s="1431"/>
      <c r="I10" s="1431"/>
      <c r="J10" s="1431"/>
      <c r="K10" s="1431"/>
      <c r="L10" s="1431"/>
      <c r="M10" s="1431"/>
      <c r="N10" s="1431"/>
      <c r="O10" s="1431"/>
      <c r="P10" s="1431"/>
      <c r="Q10" s="1431"/>
      <c r="R10" s="1431"/>
      <c r="S10" s="1431"/>
      <c r="T10" s="1431"/>
      <c r="U10" s="1431"/>
      <c r="V10" s="1431"/>
      <c r="W10" s="1431"/>
      <c r="X10" s="1431"/>
      <c r="Y10" s="1431"/>
      <c r="Z10" s="1431"/>
      <c r="AA10" s="1431"/>
      <c r="AB10" s="1431"/>
      <c r="AC10" s="1431"/>
      <c r="AD10" s="1431"/>
      <c r="AE10" s="1431"/>
      <c r="AF10" s="1431"/>
      <c r="AG10" s="1431"/>
      <c r="AH10" s="1431"/>
      <c r="AI10" s="1431"/>
      <c r="AJ10" s="1431"/>
      <c r="AK10" s="1431"/>
      <c r="AL10" s="1431"/>
      <c r="AM10" s="1431"/>
      <c r="AN10" s="1431"/>
      <c r="AO10" s="1431"/>
      <c r="AP10" s="1431"/>
      <c r="AQ10" s="1431"/>
      <c r="AR10" s="1431"/>
      <c r="AS10" s="1431"/>
    </row>
    <row r="11" spans="1:46" x14ac:dyDescent="0.25">
      <c r="A11" s="1633" t="s">
        <v>4</v>
      </c>
      <c r="B11" s="1633"/>
      <c r="C11" s="1633"/>
      <c r="D11" s="1633"/>
      <c r="E11" s="1430" t="s">
        <v>5</v>
      </c>
      <c r="F11" s="1431"/>
      <c r="G11" s="1431"/>
      <c r="H11" s="1431"/>
      <c r="I11" s="1431"/>
      <c r="J11" s="1431"/>
      <c r="K11" s="1431"/>
      <c r="L11" s="1431"/>
      <c r="M11" s="1431"/>
      <c r="N11" s="1431"/>
      <c r="O11" s="1431"/>
      <c r="P11" s="1431"/>
      <c r="Q11" s="1431"/>
      <c r="R11" s="1431"/>
      <c r="S11" s="1431"/>
      <c r="T11" s="1431"/>
      <c r="U11" s="1431"/>
      <c r="V11" s="1431"/>
      <c r="W11" s="1431"/>
      <c r="X11" s="616"/>
      <c r="Y11" s="616"/>
      <c r="Z11" s="616"/>
      <c r="AA11" s="616"/>
      <c r="AB11" s="616"/>
      <c r="AC11" s="616"/>
      <c r="AD11" s="616"/>
      <c r="AE11" s="616"/>
      <c r="AF11" s="616"/>
      <c r="AG11" s="616"/>
      <c r="AH11" s="616"/>
      <c r="AI11" s="616"/>
      <c r="AJ11" s="616"/>
      <c r="AK11" s="1431" t="s">
        <v>6</v>
      </c>
      <c r="AL11" s="1431"/>
      <c r="AM11" s="1431"/>
      <c r="AN11" s="1431"/>
      <c r="AO11" s="2359"/>
      <c r="AP11" s="1633" t="s">
        <v>7</v>
      </c>
      <c r="AQ11" s="1633"/>
      <c r="AR11" s="1633"/>
      <c r="AS11" s="825" t="s">
        <v>8</v>
      </c>
    </row>
    <row r="12" spans="1:46" x14ac:dyDescent="0.25">
      <c r="A12" s="826" t="s">
        <v>9</v>
      </c>
      <c r="B12" s="826" t="s">
        <v>10</v>
      </c>
      <c r="C12" s="826" t="s">
        <v>11</v>
      </c>
      <c r="D12" s="826" t="s">
        <v>12</v>
      </c>
      <c r="E12" s="826" t="s">
        <v>13</v>
      </c>
      <c r="F12" s="826" t="s">
        <v>14</v>
      </c>
      <c r="G12" s="826" t="s">
        <v>15</v>
      </c>
      <c r="H12" s="2360" t="s">
        <v>16</v>
      </c>
      <c r="I12" s="2361"/>
      <c r="J12" s="826" t="s">
        <v>17</v>
      </c>
      <c r="K12" s="2360" t="s">
        <v>18</v>
      </c>
      <c r="L12" s="2361"/>
      <c r="M12" s="2362" t="s">
        <v>19</v>
      </c>
      <c r="N12" s="2363"/>
      <c r="O12" s="2363"/>
      <c r="P12" s="2364"/>
      <c r="Q12" s="2362" t="s">
        <v>20</v>
      </c>
      <c r="R12" s="2363"/>
      <c r="S12" s="2363"/>
      <c r="T12" s="2363"/>
      <c r="U12" s="2363"/>
      <c r="V12" s="2363"/>
      <c r="W12" s="2364"/>
      <c r="X12" s="827"/>
      <c r="Y12" s="827"/>
      <c r="Z12" s="827"/>
      <c r="AA12" s="827"/>
      <c r="AB12" s="827"/>
      <c r="AC12" s="827"/>
      <c r="AD12" s="827"/>
      <c r="AE12" s="827"/>
      <c r="AF12" s="827"/>
      <c r="AG12" s="827"/>
      <c r="AH12" s="827"/>
      <c r="AI12" s="827"/>
      <c r="AJ12" s="827"/>
      <c r="AK12" s="826" t="s">
        <v>21</v>
      </c>
      <c r="AL12" s="826" t="s">
        <v>22</v>
      </c>
      <c r="AM12" s="2360" t="s">
        <v>23</v>
      </c>
      <c r="AN12" s="2361"/>
      <c r="AO12" s="826" t="s">
        <v>24</v>
      </c>
      <c r="AP12" s="2360" t="s">
        <v>25</v>
      </c>
      <c r="AQ12" s="2361"/>
      <c r="AR12" s="826" t="s">
        <v>26</v>
      </c>
      <c r="AS12" s="828" t="s">
        <v>27</v>
      </c>
    </row>
    <row r="13" spans="1:46" ht="15" customHeight="1" x14ac:dyDescent="0.25">
      <c r="A13" s="2371" t="s">
        <v>29</v>
      </c>
      <c r="B13" s="2371" t="s">
        <v>30</v>
      </c>
      <c r="C13" s="2371" t="s">
        <v>31</v>
      </c>
      <c r="D13" s="2371" t="s">
        <v>32</v>
      </c>
      <c r="E13" s="2372" t="s">
        <v>2547</v>
      </c>
      <c r="F13" s="2372" t="s">
        <v>2548</v>
      </c>
      <c r="G13" s="2388" t="s">
        <v>526</v>
      </c>
      <c r="H13" s="2389" t="s">
        <v>35</v>
      </c>
      <c r="I13" s="2389"/>
      <c r="J13" s="2372" t="s">
        <v>36</v>
      </c>
      <c r="K13" s="2366" t="s">
        <v>2549</v>
      </c>
      <c r="L13" s="2366"/>
      <c r="M13" s="2367" t="s">
        <v>330</v>
      </c>
      <c r="N13" s="2367"/>
      <c r="O13" s="2367"/>
      <c r="P13" s="2367"/>
      <c r="Q13" s="2368" t="s">
        <v>40</v>
      </c>
      <c r="R13" s="2369"/>
      <c r="S13" s="2369"/>
      <c r="T13" s="2369"/>
      <c r="U13" s="2369"/>
      <c r="V13" s="2369"/>
      <c r="W13" s="2370"/>
      <c r="X13" s="829"/>
      <c r="Y13" s="829"/>
      <c r="Z13" s="829"/>
      <c r="AA13" s="829"/>
      <c r="AB13" s="829"/>
      <c r="AC13" s="829"/>
      <c r="AD13" s="829"/>
      <c r="AE13" s="829"/>
      <c r="AF13" s="829"/>
      <c r="AG13" s="829"/>
      <c r="AH13" s="829"/>
      <c r="AI13" s="829"/>
      <c r="AJ13" s="829"/>
      <c r="AK13" s="2384" t="s">
        <v>41</v>
      </c>
      <c r="AL13" s="2384" t="s">
        <v>2550</v>
      </c>
      <c r="AM13" s="2384" t="s">
        <v>43</v>
      </c>
      <c r="AN13" s="2384"/>
      <c r="AO13" s="2384" t="s">
        <v>44</v>
      </c>
      <c r="AP13" s="2385" t="s">
        <v>45</v>
      </c>
      <c r="AQ13" s="2385"/>
      <c r="AR13" s="2387" t="s">
        <v>46</v>
      </c>
      <c r="AS13" s="2365" t="s">
        <v>2551</v>
      </c>
      <c r="AT13" s="2365" t="s">
        <v>1</v>
      </c>
    </row>
    <row r="14" spans="1:46" ht="89.25" customHeight="1" x14ac:dyDescent="0.25">
      <c r="A14" s="2371"/>
      <c r="B14" s="2371"/>
      <c r="C14" s="2371"/>
      <c r="D14" s="2371"/>
      <c r="E14" s="2372"/>
      <c r="F14" s="2372"/>
      <c r="G14" s="2388"/>
      <c r="H14" s="830" t="s">
        <v>683</v>
      </c>
      <c r="I14" s="830" t="s">
        <v>49</v>
      </c>
      <c r="J14" s="2372"/>
      <c r="K14" s="831" t="s">
        <v>50</v>
      </c>
      <c r="L14" s="831" t="s">
        <v>51</v>
      </c>
      <c r="M14" s="832" t="s">
        <v>54</v>
      </c>
      <c r="N14" s="832" t="s">
        <v>55</v>
      </c>
      <c r="O14" s="832" t="s">
        <v>56</v>
      </c>
      <c r="P14" s="832" t="s">
        <v>57</v>
      </c>
      <c r="Q14" s="833" t="s">
        <v>54</v>
      </c>
      <c r="R14" s="834" t="s">
        <v>2552</v>
      </c>
      <c r="S14" s="833" t="s">
        <v>55</v>
      </c>
      <c r="T14" s="833" t="s">
        <v>2553</v>
      </c>
      <c r="U14" s="833" t="s">
        <v>56</v>
      </c>
      <c r="V14" s="833" t="s">
        <v>57</v>
      </c>
      <c r="W14" s="833" t="s">
        <v>2554</v>
      </c>
      <c r="X14" s="833" t="s">
        <v>54</v>
      </c>
      <c r="Y14" s="833" t="s">
        <v>55</v>
      </c>
      <c r="Z14" s="833" t="s">
        <v>56</v>
      </c>
      <c r="AA14" s="833" t="s">
        <v>57</v>
      </c>
      <c r="AB14" s="833" t="s">
        <v>54</v>
      </c>
      <c r="AC14" s="833" t="s">
        <v>55</v>
      </c>
      <c r="AD14" s="833" t="s">
        <v>56</v>
      </c>
      <c r="AE14" s="833" t="s">
        <v>57</v>
      </c>
      <c r="AF14" s="833" t="s">
        <v>54</v>
      </c>
      <c r="AG14" s="833" t="s">
        <v>55</v>
      </c>
      <c r="AH14" s="833" t="s">
        <v>56</v>
      </c>
      <c r="AI14" s="833" t="s">
        <v>57</v>
      </c>
      <c r="AJ14" s="833" t="s">
        <v>2555</v>
      </c>
      <c r="AK14" s="2384"/>
      <c r="AL14" s="2384"/>
      <c r="AM14" s="835" t="s">
        <v>684</v>
      </c>
      <c r="AN14" s="835" t="s">
        <v>60</v>
      </c>
      <c r="AO14" s="2384"/>
      <c r="AP14" s="836" t="s">
        <v>61</v>
      </c>
      <c r="AQ14" s="836" t="s">
        <v>62</v>
      </c>
      <c r="AR14" s="2387"/>
      <c r="AS14" s="2365"/>
      <c r="AT14" s="2365"/>
    </row>
    <row r="15" spans="1:46" ht="105" x14ac:dyDescent="0.25">
      <c r="A15" s="2373" t="s">
        <v>2556</v>
      </c>
      <c r="B15" s="2373" t="s">
        <v>2557</v>
      </c>
      <c r="C15" s="2376">
        <v>1016005000000</v>
      </c>
      <c r="D15" s="2379">
        <v>3300000000000</v>
      </c>
      <c r="E15" s="2382" t="s">
        <v>65</v>
      </c>
      <c r="F15" s="2383" t="s">
        <v>2558</v>
      </c>
      <c r="G15" s="2383" t="s">
        <v>370</v>
      </c>
      <c r="H15" s="2382"/>
      <c r="I15" s="2382" t="s">
        <v>67</v>
      </c>
      <c r="J15" s="2383" t="s">
        <v>2559</v>
      </c>
      <c r="K15" s="2391">
        <v>41275</v>
      </c>
      <c r="L15" s="2391">
        <v>41639</v>
      </c>
      <c r="M15" s="2386">
        <v>0.03</v>
      </c>
      <c r="N15" s="2386">
        <v>0.2</v>
      </c>
      <c r="O15" s="2386">
        <v>0.44</v>
      </c>
      <c r="P15" s="2386">
        <v>0.33</v>
      </c>
      <c r="Q15" s="2383">
        <v>0.03</v>
      </c>
      <c r="R15" s="2386">
        <v>1</v>
      </c>
      <c r="S15" s="2386">
        <v>0.2</v>
      </c>
      <c r="T15" s="2386">
        <f>+S15/N15</f>
        <v>1</v>
      </c>
      <c r="U15" s="2383"/>
      <c r="V15" s="2383"/>
      <c r="W15" s="2383" t="s">
        <v>2560</v>
      </c>
      <c r="X15" s="1095"/>
      <c r="Y15" s="1095"/>
      <c r="Z15" s="1095">
        <v>100</v>
      </c>
      <c r="AA15" s="1095"/>
      <c r="AB15" s="1095"/>
      <c r="AC15" s="1095"/>
      <c r="AD15" s="1095">
        <v>1</v>
      </c>
      <c r="AE15" s="1095"/>
      <c r="AF15" s="1095"/>
      <c r="AG15" s="1095"/>
      <c r="AH15" s="1095">
        <f t="shared" ref="AH15:AI23" si="0">AD15*11.11</f>
        <v>11.11</v>
      </c>
      <c r="AI15" s="1095"/>
      <c r="AJ15" s="2373" t="s">
        <v>2561</v>
      </c>
      <c r="AK15" s="1096" t="s">
        <v>69</v>
      </c>
      <c r="AL15" s="838" t="s">
        <v>2562</v>
      </c>
      <c r="AM15" s="839">
        <v>41275</v>
      </c>
      <c r="AN15" s="839">
        <v>41639</v>
      </c>
      <c r="AO15" s="840" t="s">
        <v>2563</v>
      </c>
      <c r="AP15" s="837"/>
      <c r="AQ15" s="837" t="s">
        <v>67</v>
      </c>
      <c r="AR15" s="838" t="s">
        <v>2564</v>
      </c>
      <c r="AS15" s="929">
        <f>600000000+40000000</f>
        <v>640000000</v>
      </c>
      <c r="AT15" s="927" t="s">
        <v>2653</v>
      </c>
    </row>
    <row r="16" spans="1:46" ht="75" x14ac:dyDescent="0.25">
      <c r="A16" s="2374"/>
      <c r="B16" s="2374"/>
      <c r="C16" s="2377"/>
      <c r="D16" s="2380"/>
      <c r="E16" s="2382"/>
      <c r="F16" s="2383"/>
      <c r="G16" s="2383"/>
      <c r="H16" s="2382"/>
      <c r="I16" s="2382"/>
      <c r="J16" s="2383"/>
      <c r="K16" s="2391"/>
      <c r="L16" s="2391"/>
      <c r="M16" s="2383"/>
      <c r="N16" s="2383"/>
      <c r="O16" s="2383"/>
      <c r="P16" s="2383"/>
      <c r="Q16" s="2383"/>
      <c r="R16" s="2383"/>
      <c r="S16" s="2383"/>
      <c r="T16" s="2383"/>
      <c r="U16" s="2383"/>
      <c r="V16" s="2383"/>
      <c r="W16" s="2383"/>
      <c r="X16" s="1095"/>
      <c r="Y16" s="1095"/>
      <c r="Z16" s="1095">
        <v>50</v>
      </c>
      <c r="AA16" s="1095">
        <v>50</v>
      </c>
      <c r="AB16" s="1095"/>
      <c r="AC16" s="1095"/>
      <c r="AD16" s="1095">
        <v>0.5</v>
      </c>
      <c r="AE16" s="1095">
        <v>0.5</v>
      </c>
      <c r="AF16" s="1095"/>
      <c r="AG16" s="1095"/>
      <c r="AH16" s="1095">
        <f t="shared" si="0"/>
        <v>5.5549999999999997</v>
      </c>
      <c r="AI16" s="1095">
        <f t="shared" si="0"/>
        <v>5.5549999999999997</v>
      </c>
      <c r="AJ16" s="2374"/>
      <c r="AK16" s="1096" t="s">
        <v>73</v>
      </c>
      <c r="AL16" s="838" t="s">
        <v>2565</v>
      </c>
      <c r="AM16" s="839">
        <v>41275</v>
      </c>
      <c r="AN16" s="839">
        <v>41639</v>
      </c>
      <c r="AO16" s="838" t="s">
        <v>2566</v>
      </c>
      <c r="AP16" s="838"/>
      <c r="AQ16" s="838" t="s">
        <v>67</v>
      </c>
      <c r="AR16" s="838" t="s">
        <v>2567</v>
      </c>
      <c r="AS16" s="841">
        <f>300000000</f>
        <v>300000000</v>
      </c>
      <c r="AT16" s="928"/>
    </row>
    <row r="17" spans="1:46" ht="90" x14ac:dyDescent="0.25">
      <c r="A17" s="2374"/>
      <c r="B17" s="2374"/>
      <c r="C17" s="2377"/>
      <c r="D17" s="2380"/>
      <c r="E17" s="2382"/>
      <c r="F17" s="2383"/>
      <c r="G17" s="2383" t="s">
        <v>574</v>
      </c>
      <c r="H17" s="2382"/>
      <c r="I17" s="2382"/>
      <c r="J17" s="2383"/>
      <c r="K17" s="2391"/>
      <c r="L17" s="2391"/>
      <c r="M17" s="2383"/>
      <c r="N17" s="2383"/>
      <c r="O17" s="2383"/>
      <c r="P17" s="2383"/>
      <c r="Q17" s="2383"/>
      <c r="R17" s="2383"/>
      <c r="S17" s="2383"/>
      <c r="T17" s="2383"/>
      <c r="U17" s="2383"/>
      <c r="V17" s="2383"/>
      <c r="W17" s="2383"/>
      <c r="X17" s="1095">
        <v>5</v>
      </c>
      <c r="Y17" s="1095">
        <v>20</v>
      </c>
      <c r="Z17" s="1095">
        <v>35</v>
      </c>
      <c r="AA17" s="1095">
        <v>40</v>
      </c>
      <c r="AB17" s="1095">
        <f t="shared" ref="AB17:AE23" si="1">X17/100</f>
        <v>0.05</v>
      </c>
      <c r="AC17" s="1095">
        <f t="shared" si="1"/>
        <v>0.2</v>
      </c>
      <c r="AD17" s="1095">
        <f t="shared" si="1"/>
        <v>0.35</v>
      </c>
      <c r="AE17" s="1095">
        <f t="shared" si="1"/>
        <v>0.4</v>
      </c>
      <c r="AF17" s="1095">
        <f>AB17*11.11</f>
        <v>0.55549999999999999</v>
      </c>
      <c r="AG17" s="1095">
        <f>AC17*11.11</f>
        <v>2.222</v>
      </c>
      <c r="AH17" s="1095">
        <f t="shared" si="0"/>
        <v>3.8884999999999996</v>
      </c>
      <c r="AI17" s="1095">
        <f t="shared" si="0"/>
        <v>4.444</v>
      </c>
      <c r="AJ17" s="2374"/>
      <c r="AK17" s="1096" t="s">
        <v>77</v>
      </c>
      <c r="AL17" s="838" t="s">
        <v>2568</v>
      </c>
      <c r="AM17" s="839">
        <v>41275</v>
      </c>
      <c r="AN17" s="839">
        <v>41639</v>
      </c>
      <c r="AO17" s="838" t="s">
        <v>2563</v>
      </c>
      <c r="AP17" s="838"/>
      <c r="AQ17" s="838" t="s">
        <v>67</v>
      </c>
      <c r="AR17" s="838" t="s">
        <v>2569</v>
      </c>
      <c r="AS17" s="929">
        <f>600000000+50000000+29800000+4200000+1500000+6500000-1000000+550000+27733334+10300000-40000000</f>
        <v>689583334</v>
      </c>
      <c r="AT17" s="927" t="s">
        <v>2654</v>
      </c>
    </row>
    <row r="18" spans="1:46" ht="60" x14ac:dyDescent="0.25">
      <c r="A18" s="2374"/>
      <c r="B18" s="2374"/>
      <c r="C18" s="2377"/>
      <c r="D18" s="2380"/>
      <c r="E18" s="2382"/>
      <c r="F18" s="2383"/>
      <c r="G18" s="2383" t="s">
        <v>574</v>
      </c>
      <c r="H18" s="2382"/>
      <c r="I18" s="2382"/>
      <c r="J18" s="2383"/>
      <c r="K18" s="2391"/>
      <c r="L18" s="2391"/>
      <c r="M18" s="2383"/>
      <c r="N18" s="2383"/>
      <c r="O18" s="2383"/>
      <c r="P18" s="2383"/>
      <c r="Q18" s="2383"/>
      <c r="R18" s="2383"/>
      <c r="S18" s="2383"/>
      <c r="T18" s="2383"/>
      <c r="U18" s="2383"/>
      <c r="V18" s="2383"/>
      <c r="W18" s="2383"/>
      <c r="X18" s="1095">
        <v>5</v>
      </c>
      <c r="Y18" s="1095">
        <v>30</v>
      </c>
      <c r="Z18" s="1095">
        <v>30</v>
      </c>
      <c r="AA18" s="1095">
        <v>35</v>
      </c>
      <c r="AB18" s="1095">
        <f t="shared" si="1"/>
        <v>0.05</v>
      </c>
      <c r="AC18" s="1095">
        <f t="shared" si="1"/>
        <v>0.3</v>
      </c>
      <c r="AD18" s="1095">
        <f t="shared" si="1"/>
        <v>0.3</v>
      </c>
      <c r="AE18" s="1095">
        <f t="shared" si="1"/>
        <v>0.35</v>
      </c>
      <c r="AF18" s="1095">
        <f>AB18*11.11</f>
        <v>0.55549999999999999</v>
      </c>
      <c r="AG18" s="1095">
        <f>AC18*11.11</f>
        <v>3.3329999999999997</v>
      </c>
      <c r="AH18" s="1095">
        <f t="shared" si="0"/>
        <v>3.3329999999999997</v>
      </c>
      <c r="AI18" s="1095">
        <f t="shared" si="0"/>
        <v>3.8884999999999996</v>
      </c>
      <c r="AJ18" s="2374"/>
      <c r="AK18" s="1096" t="s">
        <v>80</v>
      </c>
      <c r="AL18" s="838" t="s">
        <v>2570</v>
      </c>
      <c r="AM18" s="839">
        <v>41275</v>
      </c>
      <c r="AN18" s="839">
        <v>41639</v>
      </c>
      <c r="AO18" s="838" t="s">
        <v>2563</v>
      </c>
      <c r="AP18" s="838" t="s">
        <v>67</v>
      </c>
      <c r="AQ18" s="838"/>
      <c r="AR18" s="838" t="s">
        <v>2571</v>
      </c>
      <c r="AS18" s="841">
        <f>30000000-550000</f>
        <v>29450000</v>
      </c>
      <c r="AT18" s="928"/>
    </row>
    <row r="19" spans="1:46" ht="240" x14ac:dyDescent="0.25">
      <c r="A19" s="2374"/>
      <c r="B19" s="2374"/>
      <c r="C19" s="2377"/>
      <c r="D19" s="2380"/>
      <c r="E19" s="2382"/>
      <c r="F19" s="2383"/>
      <c r="G19" s="2383"/>
      <c r="H19" s="2382"/>
      <c r="I19" s="2382"/>
      <c r="J19" s="2383"/>
      <c r="K19" s="2391"/>
      <c r="L19" s="2391"/>
      <c r="M19" s="2383"/>
      <c r="N19" s="2383"/>
      <c r="O19" s="2383"/>
      <c r="P19" s="2383"/>
      <c r="Q19" s="2383"/>
      <c r="R19" s="2383"/>
      <c r="S19" s="2383"/>
      <c r="T19" s="2383"/>
      <c r="U19" s="2383"/>
      <c r="V19" s="2383"/>
      <c r="W19" s="2383"/>
      <c r="X19" s="1095"/>
      <c r="Y19" s="1095">
        <v>25</v>
      </c>
      <c r="Z19" s="1095">
        <v>25</v>
      </c>
      <c r="AA19" s="1095">
        <v>25</v>
      </c>
      <c r="AB19" s="1095"/>
      <c r="AC19" s="1095">
        <f t="shared" si="1"/>
        <v>0.25</v>
      </c>
      <c r="AD19" s="1095">
        <f t="shared" si="1"/>
        <v>0.25</v>
      </c>
      <c r="AE19" s="1095">
        <f t="shared" si="1"/>
        <v>0.25</v>
      </c>
      <c r="AF19" s="1095"/>
      <c r="AG19" s="1095">
        <f>AC19*11.11</f>
        <v>2.7774999999999999</v>
      </c>
      <c r="AH19" s="1095">
        <f t="shared" si="0"/>
        <v>2.7774999999999999</v>
      </c>
      <c r="AI19" s="1095">
        <f t="shared" si="0"/>
        <v>2.7774999999999999</v>
      </c>
      <c r="AJ19" s="2374"/>
      <c r="AK19" s="1096" t="s">
        <v>335</v>
      </c>
      <c r="AL19" s="838" t="s">
        <v>2572</v>
      </c>
      <c r="AM19" s="839">
        <v>41275</v>
      </c>
      <c r="AN19" s="839">
        <v>41639</v>
      </c>
      <c r="AO19" s="838" t="s">
        <v>2563</v>
      </c>
      <c r="AP19" s="838" t="s">
        <v>67</v>
      </c>
      <c r="AQ19" s="838"/>
      <c r="AR19" s="838" t="s">
        <v>2655</v>
      </c>
      <c r="AS19" s="841">
        <f>33000000-4200000-10300000</f>
        <v>18500000</v>
      </c>
      <c r="AT19" s="927"/>
    </row>
    <row r="20" spans="1:46" ht="60" x14ac:dyDescent="0.25">
      <c r="A20" s="2374"/>
      <c r="B20" s="2374"/>
      <c r="C20" s="2377"/>
      <c r="D20" s="2380"/>
      <c r="E20" s="2382"/>
      <c r="F20" s="2383"/>
      <c r="G20" s="2383" t="s">
        <v>370</v>
      </c>
      <c r="H20" s="2382"/>
      <c r="I20" s="2382"/>
      <c r="J20" s="2383"/>
      <c r="K20" s="2391"/>
      <c r="L20" s="2391"/>
      <c r="M20" s="2383"/>
      <c r="N20" s="2383"/>
      <c r="O20" s="2383"/>
      <c r="P20" s="2383"/>
      <c r="Q20" s="2383"/>
      <c r="R20" s="2383"/>
      <c r="S20" s="2383"/>
      <c r="T20" s="2383"/>
      <c r="U20" s="2383"/>
      <c r="V20" s="2383"/>
      <c r="W20" s="2383"/>
      <c r="X20" s="1095"/>
      <c r="Y20" s="1095">
        <v>20</v>
      </c>
      <c r="Z20" s="1095">
        <v>40</v>
      </c>
      <c r="AA20" s="1095">
        <v>40</v>
      </c>
      <c r="AB20" s="1095"/>
      <c r="AC20" s="1095">
        <f t="shared" si="1"/>
        <v>0.2</v>
      </c>
      <c r="AD20" s="1095">
        <f t="shared" si="1"/>
        <v>0.4</v>
      </c>
      <c r="AE20" s="1095">
        <f t="shared" si="1"/>
        <v>0.4</v>
      </c>
      <c r="AF20" s="1095"/>
      <c r="AG20" s="1095">
        <f>AC20*11.11</f>
        <v>2.222</v>
      </c>
      <c r="AH20" s="1095">
        <f t="shared" si="0"/>
        <v>4.444</v>
      </c>
      <c r="AI20" s="1095">
        <f t="shared" si="0"/>
        <v>4.444</v>
      </c>
      <c r="AJ20" s="2374"/>
      <c r="AK20" s="1096" t="s">
        <v>382</v>
      </c>
      <c r="AL20" s="838" t="s">
        <v>2574</v>
      </c>
      <c r="AM20" s="839">
        <v>41275</v>
      </c>
      <c r="AN20" s="839">
        <v>41639</v>
      </c>
      <c r="AO20" s="838" t="s">
        <v>2563</v>
      </c>
      <c r="AP20" s="838" t="s">
        <v>67</v>
      </c>
      <c r="AQ20" s="838"/>
      <c r="AR20" s="838" t="s">
        <v>2571</v>
      </c>
      <c r="AS20" s="841">
        <f>35000000+15000000-1500000</f>
        <v>48500000</v>
      </c>
      <c r="AT20" s="928"/>
    </row>
    <row r="21" spans="1:46" ht="210.75" customHeight="1" x14ac:dyDescent="0.25">
      <c r="A21" s="2374"/>
      <c r="B21" s="2374"/>
      <c r="C21" s="2377"/>
      <c r="D21" s="2380"/>
      <c r="E21" s="2382"/>
      <c r="F21" s="2383"/>
      <c r="G21" s="2383"/>
      <c r="H21" s="2382"/>
      <c r="I21" s="2382"/>
      <c r="J21" s="2383"/>
      <c r="K21" s="2391"/>
      <c r="L21" s="2391"/>
      <c r="M21" s="2383"/>
      <c r="N21" s="2383"/>
      <c r="O21" s="2383"/>
      <c r="P21" s="2383"/>
      <c r="Q21" s="2383"/>
      <c r="R21" s="2383"/>
      <c r="S21" s="2383"/>
      <c r="T21" s="2383"/>
      <c r="U21" s="2383"/>
      <c r="V21" s="2383"/>
      <c r="W21" s="2383"/>
      <c r="X21" s="1095"/>
      <c r="Y21" s="1095">
        <v>20</v>
      </c>
      <c r="Z21" s="1095">
        <v>40</v>
      </c>
      <c r="AA21" s="1095">
        <v>40</v>
      </c>
      <c r="AB21" s="1095"/>
      <c r="AC21" s="1095">
        <f t="shared" si="1"/>
        <v>0.2</v>
      </c>
      <c r="AD21" s="1095">
        <f t="shared" si="1"/>
        <v>0.4</v>
      </c>
      <c r="AE21" s="1095">
        <f t="shared" si="1"/>
        <v>0.4</v>
      </c>
      <c r="AF21" s="1095"/>
      <c r="AG21" s="1095">
        <f>AC21*11.11</f>
        <v>2.222</v>
      </c>
      <c r="AH21" s="1095">
        <f t="shared" si="0"/>
        <v>4.444</v>
      </c>
      <c r="AI21" s="1095">
        <f t="shared" si="0"/>
        <v>4.444</v>
      </c>
      <c r="AJ21" s="2374"/>
      <c r="AK21" s="1096" t="s">
        <v>387</v>
      </c>
      <c r="AL21" s="838" t="s">
        <v>2656</v>
      </c>
      <c r="AM21" s="839">
        <v>41501</v>
      </c>
      <c r="AN21" s="839">
        <v>41628</v>
      </c>
      <c r="AO21" s="838" t="s">
        <v>2563</v>
      </c>
      <c r="AP21" s="838" t="s">
        <v>67</v>
      </c>
      <c r="AQ21" s="838"/>
      <c r="AR21" s="838" t="s">
        <v>2655</v>
      </c>
      <c r="AS21" s="841">
        <f>45000000-27733334</f>
        <v>17266666</v>
      </c>
      <c r="AT21" s="927"/>
    </row>
    <row r="22" spans="1:46" ht="75" x14ac:dyDescent="0.25">
      <c r="A22" s="2374"/>
      <c r="B22" s="2374"/>
      <c r="C22" s="2377"/>
      <c r="D22" s="2380"/>
      <c r="E22" s="2382"/>
      <c r="F22" s="2383"/>
      <c r="G22" s="2383" t="s">
        <v>370</v>
      </c>
      <c r="H22" s="2382"/>
      <c r="I22" s="2382"/>
      <c r="J22" s="2383"/>
      <c r="K22" s="2391"/>
      <c r="L22" s="2391"/>
      <c r="M22" s="2383"/>
      <c r="N22" s="2383"/>
      <c r="O22" s="2383"/>
      <c r="P22" s="2383"/>
      <c r="Q22" s="2383"/>
      <c r="R22" s="2383"/>
      <c r="S22" s="2383"/>
      <c r="T22" s="2383"/>
      <c r="U22" s="2383"/>
      <c r="V22" s="2383"/>
      <c r="W22" s="2383"/>
      <c r="X22" s="1095">
        <v>10</v>
      </c>
      <c r="Y22" s="1095">
        <v>30</v>
      </c>
      <c r="Z22" s="1095">
        <v>30</v>
      </c>
      <c r="AA22" s="1095">
        <v>30</v>
      </c>
      <c r="AB22" s="1095">
        <f>X22/100</f>
        <v>0.1</v>
      </c>
      <c r="AC22" s="1095">
        <f t="shared" si="1"/>
        <v>0.3</v>
      </c>
      <c r="AD22" s="1095">
        <f t="shared" si="1"/>
        <v>0.3</v>
      </c>
      <c r="AE22" s="1095">
        <f t="shared" si="1"/>
        <v>0.3</v>
      </c>
      <c r="AF22" s="1095">
        <f>AB22*11.11</f>
        <v>1.111</v>
      </c>
      <c r="AG22" s="1095">
        <f>AC22*11.11</f>
        <v>3.3329999999999997</v>
      </c>
      <c r="AH22" s="1095">
        <f t="shared" si="0"/>
        <v>3.3329999999999997</v>
      </c>
      <c r="AI22" s="1095">
        <f t="shared" si="0"/>
        <v>3.3329999999999997</v>
      </c>
      <c r="AJ22" s="2374"/>
      <c r="AK22" s="1096" t="s">
        <v>391</v>
      </c>
      <c r="AL22" s="838" t="s">
        <v>2575</v>
      </c>
      <c r="AM22" s="839">
        <v>41275</v>
      </c>
      <c r="AN22" s="839">
        <v>41639</v>
      </c>
      <c r="AO22" s="838" t="s">
        <v>2563</v>
      </c>
      <c r="AP22" s="838" t="s">
        <v>67</v>
      </c>
      <c r="AQ22" s="838"/>
      <c r="AR22" s="838" t="s">
        <v>2571</v>
      </c>
      <c r="AS22" s="841">
        <f>55000000-6500000</f>
        <v>48500000</v>
      </c>
      <c r="AT22" s="928"/>
    </row>
    <row r="23" spans="1:46" ht="262.5" customHeight="1" x14ac:dyDescent="0.25">
      <c r="A23" s="2374"/>
      <c r="B23" s="2374"/>
      <c r="C23" s="2377"/>
      <c r="D23" s="2380"/>
      <c r="E23" s="2382"/>
      <c r="F23" s="2383"/>
      <c r="G23" s="2383" t="s">
        <v>574</v>
      </c>
      <c r="H23" s="2382"/>
      <c r="I23" s="2382"/>
      <c r="J23" s="2383"/>
      <c r="K23" s="2391"/>
      <c r="L23" s="2391"/>
      <c r="M23" s="2383"/>
      <c r="N23" s="2383"/>
      <c r="O23" s="2383"/>
      <c r="P23" s="2383"/>
      <c r="Q23" s="2383"/>
      <c r="R23" s="2383"/>
      <c r="S23" s="2383"/>
      <c r="T23" s="2383"/>
      <c r="U23" s="2383"/>
      <c r="V23" s="2383"/>
      <c r="W23" s="2383"/>
      <c r="X23" s="1095"/>
      <c r="Y23" s="1095">
        <v>20</v>
      </c>
      <c r="Z23" s="1095">
        <v>40</v>
      </c>
      <c r="AA23" s="1095">
        <v>40</v>
      </c>
      <c r="AB23" s="1095"/>
      <c r="AC23" s="1095">
        <f t="shared" si="1"/>
        <v>0.2</v>
      </c>
      <c r="AD23" s="1095">
        <f t="shared" si="1"/>
        <v>0.4</v>
      </c>
      <c r="AE23" s="1095">
        <f t="shared" si="1"/>
        <v>0.4</v>
      </c>
      <c r="AF23" s="1095"/>
      <c r="AG23" s="1095">
        <f>AC23*11.11</f>
        <v>2.222</v>
      </c>
      <c r="AH23" s="1095">
        <f t="shared" si="0"/>
        <v>4.444</v>
      </c>
      <c r="AI23" s="1095">
        <f t="shared" si="0"/>
        <v>4.444</v>
      </c>
      <c r="AJ23" s="2375"/>
      <c r="AK23" s="1096" t="s">
        <v>395</v>
      </c>
      <c r="AL23" s="838" t="s">
        <v>2576</v>
      </c>
      <c r="AM23" s="839">
        <v>41275</v>
      </c>
      <c r="AN23" s="839">
        <v>41639</v>
      </c>
      <c r="AO23" s="838" t="s">
        <v>2563</v>
      </c>
      <c r="AP23" s="838" t="s">
        <v>67</v>
      </c>
      <c r="AQ23" s="838"/>
      <c r="AR23" s="838" t="s">
        <v>2573</v>
      </c>
      <c r="AS23" s="841">
        <f>36000000</f>
        <v>36000000</v>
      </c>
      <c r="AT23" s="928"/>
    </row>
    <row r="24" spans="1:46" ht="193.5" customHeight="1" x14ac:dyDescent="0.25">
      <c r="A24" s="2374"/>
      <c r="B24" s="2374"/>
      <c r="C24" s="2377"/>
      <c r="D24" s="2380"/>
      <c r="E24" s="1096" t="s">
        <v>84</v>
      </c>
      <c r="F24" s="1097" t="s">
        <v>2577</v>
      </c>
      <c r="G24" s="1095" t="s">
        <v>574</v>
      </c>
      <c r="H24" s="1096"/>
      <c r="I24" s="1096" t="s">
        <v>67</v>
      </c>
      <c r="J24" s="1097" t="s">
        <v>2578</v>
      </c>
      <c r="K24" s="1098">
        <v>41275</v>
      </c>
      <c r="L24" s="1098">
        <v>41639</v>
      </c>
      <c r="M24" s="1097"/>
      <c r="N24" s="1097"/>
      <c r="O24" s="1097"/>
      <c r="P24" s="1099">
        <v>1</v>
      </c>
      <c r="Q24" s="1097"/>
      <c r="R24" s="1099"/>
      <c r="S24" s="1097"/>
      <c r="T24" s="1097"/>
      <c r="U24" s="1097"/>
      <c r="V24" s="1097"/>
      <c r="W24" s="1097"/>
      <c r="X24" s="1095"/>
      <c r="Y24" s="1095"/>
      <c r="Z24" s="1095"/>
      <c r="AA24" s="1095"/>
      <c r="AB24" s="1095"/>
      <c r="AC24" s="1095"/>
      <c r="AD24" s="1095"/>
      <c r="AE24" s="1095"/>
      <c r="AF24" s="1097"/>
      <c r="AG24" s="1097"/>
      <c r="AH24" s="1097"/>
      <c r="AI24" s="1097"/>
      <c r="AJ24" s="1097" t="s">
        <v>2579</v>
      </c>
      <c r="AK24" s="1096" t="s">
        <v>87</v>
      </c>
      <c r="AL24" s="838" t="s">
        <v>2580</v>
      </c>
      <c r="AM24" s="839">
        <v>41275</v>
      </c>
      <c r="AN24" s="839">
        <v>41639</v>
      </c>
      <c r="AO24" s="838" t="s">
        <v>2563</v>
      </c>
      <c r="AP24" s="838" t="s">
        <v>67</v>
      </c>
      <c r="AQ24" s="838"/>
      <c r="AR24" s="838" t="s">
        <v>2581</v>
      </c>
      <c r="AS24" s="841">
        <f>1150000000+187200000+50000000-15000000-200000000</f>
        <v>1172200000</v>
      </c>
      <c r="AT24" s="928"/>
    </row>
    <row r="25" spans="1:46" ht="90" x14ac:dyDescent="0.25">
      <c r="A25" s="2375"/>
      <c r="B25" s="2375"/>
      <c r="C25" s="2378"/>
      <c r="D25" s="2381"/>
      <c r="E25" s="1096" t="s">
        <v>93</v>
      </c>
      <c r="F25" s="1097" t="s">
        <v>2582</v>
      </c>
      <c r="G25" s="1095" t="s">
        <v>370</v>
      </c>
      <c r="H25" s="1096"/>
      <c r="I25" s="1096" t="s">
        <v>67</v>
      </c>
      <c r="J25" s="1097" t="s">
        <v>2583</v>
      </c>
      <c r="K25" s="1098">
        <v>41275</v>
      </c>
      <c r="L25" s="1098">
        <v>41639</v>
      </c>
      <c r="M25" s="1099"/>
      <c r="N25" s="1099"/>
      <c r="O25" s="1099">
        <v>0.5</v>
      </c>
      <c r="P25" s="1099">
        <v>0.5</v>
      </c>
      <c r="Q25" s="1097"/>
      <c r="R25" s="1099"/>
      <c r="S25" s="1097"/>
      <c r="T25" s="1097"/>
      <c r="U25" s="1097"/>
      <c r="V25" s="1097"/>
      <c r="W25" s="1097"/>
      <c r="X25" s="1095"/>
      <c r="Y25" s="1095"/>
      <c r="Z25" s="1095"/>
      <c r="AA25" s="1095"/>
      <c r="AB25" s="1095"/>
      <c r="AC25" s="1095"/>
      <c r="AD25" s="1095"/>
      <c r="AE25" s="1095"/>
      <c r="AF25" s="1097"/>
      <c r="AG25" s="1097"/>
      <c r="AH25" s="1097"/>
      <c r="AI25" s="1097"/>
      <c r="AJ25" s="1097" t="s">
        <v>2584</v>
      </c>
      <c r="AK25" s="1096" t="s">
        <v>97</v>
      </c>
      <c r="AL25" s="838" t="s">
        <v>2585</v>
      </c>
      <c r="AM25" s="839">
        <v>41275</v>
      </c>
      <c r="AN25" s="839">
        <v>41639</v>
      </c>
      <c r="AO25" s="838" t="s">
        <v>2563</v>
      </c>
      <c r="AP25" s="838" t="s">
        <v>67</v>
      </c>
      <c r="AQ25" s="838"/>
      <c r="AR25" s="838" t="s">
        <v>2586</v>
      </c>
      <c r="AS25" s="841">
        <v>100000000</v>
      </c>
      <c r="AT25" s="928"/>
    </row>
    <row r="26" spans="1:46" ht="120" customHeight="1" x14ac:dyDescent="0.25">
      <c r="A26" s="1100"/>
      <c r="B26" s="1101"/>
      <c r="C26" s="1101"/>
      <c r="D26" s="1102"/>
      <c r="E26" s="1621" t="s">
        <v>101</v>
      </c>
      <c r="F26" s="2390" t="s">
        <v>2587</v>
      </c>
      <c r="G26" s="2390" t="s">
        <v>574</v>
      </c>
      <c r="H26" s="1621" t="s">
        <v>67</v>
      </c>
      <c r="I26" s="1621"/>
      <c r="J26" s="2390" t="s">
        <v>2559</v>
      </c>
      <c r="K26" s="2392">
        <v>41275</v>
      </c>
      <c r="L26" s="2392">
        <v>41639</v>
      </c>
      <c r="M26" s="1865">
        <v>0.5</v>
      </c>
      <c r="N26" s="1865">
        <v>0.16</v>
      </c>
      <c r="O26" s="1865">
        <v>0.17</v>
      </c>
      <c r="P26" s="1865">
        <v>0.17</v>
      </c>
      <c r="Q26" s="2390">
        <v>0.45400000000000001</v>
      </c>
      <c r="R26" s="2393">
        <f>+Q26/M26</f>
        <v>0.90800000000000003</v>
      </c>
      <c r="S26" s="2394">
        <v>0.17</v>
      </c>
      <c r="T26" s="2394">
        <f>+S26/N26</f>
        <v>1.0625</v>
      </c>
      <c r="U26" s="2373"/>
      <c r="V26" s="2373"/>
      <c r="W26" s="1103" t="s">
        <v>2588</v>
      </c>
      <c r="X26" s="1095">
        <v>25</v>
      </c>
      <c r="Y26" s="1095">
        <v>25</v>
      </c>
      <c r="Z26" s="1095">
        <v>25</v>
      </c>
      <c r="AA26" s="1095">
        <v>25</v>
      </c>
      <c r="AB26" s="1095">
        <f t="shared" ref="AB26:AE27" si="2">X26/100</f>
        <v>0.25</v>
      </c>
      <c r="AC26" s="1095">
        <f t="shared" si="2"/>
        <v>0.25</v>
      </c>
      <c r="AD26" s="1095">
        <f t="shared" si="2"/>
        <v>0.25</v>
      </c>
      <c r="AE26" s="1095">
        <f t="shared" si="2"/>
        <v>0.25</v>
      </c>
      <c r="AF26" s="1097">
        <f t="shared" ref="AF26:AI27" si="3">AB26*33.3</f>
        <v>8.3249999999999993</v>
      </c>
      <c r="AG26" s="1097">
        <f t="shared" si="3"/>
        <v>8.3249999999999993</v>
      </c>
      <c r="AH26" s="1097">
        <f t="shared" si="3"/>
        <v>8.3249999999999993</v>
      </c>
      <c r="AI26" s="1097">
        <f t="shared" si="3"/>
        <v>8.3249999999999993</v>
      </c>
      <c r="AJ26" s="2373" t="s">
        <v>2589</v>
      </c>
      <c r="AK26" s="1096" t="s">
        <v>104</v>
      </c>
      <c r="AL26" s="838" t="s">
        <v>2590</v>
      </c>
      <c r="AM26" s="839">
        <v>41275</v>
      </c>
      <c r="AN26" s="839">
        <v>41639</v>
      </c>
      <c r="AO26" s="838" t="s">
        <v>2563</v>
      </c>
      <c r="AP26" s="838"/>
      <c r="AQ26" s="838" t="s">
        <v>67</v>
      </c>
      <c r="AR26" s="838" t="s">
        <v>2591</v>
      </c>
      <c r="AS26" s="841"/>
      <c r="AT26" s="928"/>
    </row>
    <row r="27" spans="1:46" ht="105" x14ac:dyDescent="0.25">
      <c r="A27" s="1104"/>
      <c r="B27" s="1105"/>
      <c r="C27" s="1105"/>
      <c r="D27" s="1106"/>
      <c r="E27" s="1621"/>
      <c r="F27" s="2390"/>
      <c r="G27" s="2390"/>
      <c r="H27" s="1621"/>
      <c r="I27" s="1621"/>
      <c r="J27" s="2390"/>
      <c r="K27" s="2392"/>
      <c r="L27" s="2392"/>
      <c r="M27" s="2390"/>
      <c r="N27" s="2390"/>
      <c r="O27" s="2390"/>
      <c r="P27" s="2390"/>
      <c r="Q27" s="2390"/>
      <c r="R27" s="2383">
        <f>[9]D_Movilidad!R27</f>
        <v>0</v>
      </c>
      <c r="S27" s="2394"/>
      <c r="T27" s="2394"/>
      <c r="U27" s="2374"/>
      <c r="V27" s="2374"/>
      <c r="W27" s="1107"/>
      <c r="X27" s="1095">
        <v>25</v>
      </c>
      <c r="Y27" s="1095">
        <v>25</v>
      </c>
      <c r="Z27" s="1095">
        <v>25</v>
      </c>
      <c r="AA27" s="1095">
        <v>25</v>
      </c>
      <c r="AB27" s="1095">
        <f t="shared" si="2"/>
        <v>0.25</v>
      </c>
      <c r="AC27" s="1095">
        <f t="shared" si="2"/>
        <v>0.25</v>
      </c>
      <c r="AD27" s="1095">
        <f t="shared" si="2"/>
        <v>0.25</v>
      </c>
      <c r="AE27" s="1095">
        <f t="shared" si="2"/>
        <v>0.25</v>
      </c>
      <c r="AF27" s="1097">
        <f t="shared" si="3"/>
        <v>8.3249999999999993</v>
      </c>
      <c r="AG27" s="1097">
        <f t="shared" si="3"/>
        <v>8.3249999999999993</v>
      </c>
      <c r="AH27" s="1097">
        <f t="shared" si="3"/>
        <v>8.3249999999999993</v>
      </c>
      <c r="AI27" s="1097">
        <f t="shared" si="3"/>
        <v>8.3249999999999993</v>
      </c>
      <c r="AJ27" s="2374"/>
      <c r="AK27" s="1096" t="s">
        <v>341</v>
      </c>
      <c r="AL27" s="838" t="s">
        <v>2592</v>
      </c>
      <c r="AM27" s="839">
        <v>41275</v>
      </c>
      <c r="AN27" s="839">
        <v>41639</v>
      </c>
      <c r="AO27" s="838" t="s">
        <v>2593</v>
      </c>
      <c r="AP27" s="838"/>
      <c r="AQ27" s="838" t="s">
        <v>67</v>
      </c>
      <c r="AR27" s="838" t="s">
        <v>2594</v>
      </c>
      <c r="AS27" s="841"/>
      <c r="AT27" s="928"/>
    </row>
    <row r="28" spans="1:46" ht="60" x14ac:dyDescent="0.25">
      <c r="A28" s="1104"/>
      <c r="B28" s="1105"/>
      <c r="C28" s="1105"/>
      <c r="D28" s="1106"/>
      <c r="E28" s="1621"/>
      <c r="F28" s="2390"/>
      <c r="G28" s="2390"/>
      <c r="H28" s="1621"/>
      <c r="I28" s="1621"/>
      <c r="J28" s="2390"/>
      <c r="K28" s="2392"/>
      <c r="L28" s="2392"/>
      <c r="M28" s="2390"/>
      <c r="N28" s="2390"/>
      <c r="O28" s="2390"/>
      <c r="P28" s="2390"/>
      <c r="Q28" s="2390"/>
      <c r="R28" s="2383">
        <f>[9]D_Movilidad!R28</f>
        <v>1</v>
      </c>
      <c r="S28" s="2394"/>
      <c r="T28" s="2394"/>
      <c r="U28" s="2375"/>
      <c r="V28" s="2375"/>
      <c r="W28" s="1108"/>
      <c r="X28" s="1095">
        <v>100</v>
      </c>
      <c r="Y28" s="1095"/>
      <c r="Z28" s="1095"/>
      <c r="AA28" s="1095"/>
      <c r="AB28" s="1095">
        <v>1</v>
      </c>
      <c r="AC28" s="1095"/>
      <c r="AD28" s="1095"/>
      <c r="AE28" s="1095"/>
      <c r="AF28" s="1097">
        <f>AB28*33.3</f>
        <v>33.299999999999997</v>
      </c>
      <c r="AG28" s="1097"/>
      <c r="AH28" s="1097"/>
      <c r="AI28" s="1097"/>
      <c r="AJ28" s="2375"/>
      <c r="AK28" s="1096" t="s">
        <v>342</v>
      </c>
      <c r="AL28" s="838" t="s">
        <v>2595</v>
      </c>
      <c r="AM28" s="839">
        <v>41275</v>
      </c>
      <c r="AN28" s="839">
        <v>41639</v>
      </c>
      <c r="AO28" s="838" t="s">
        <v>2593</v>
      </c>
      <c r="AP28" s="838"/>
      <c r="AQ28" s="838" t="s">
        <v>67</v>
      </c>
      <c r="AR28" s="838" t="s">
        <v>2596</v>
      </c>
      <c r="AS28" s="841"/>
      <c r="AT28" s="928"/>
    </row>
    <row r="29" spans="1:46" ht="60" x14ac:dyDescent="0.25">
      <c r="A29" s="1104"/>
      <c r="B29" s="1105"/>
      <c r="C29" s="1105"/>
      <c r="D29" s="1106"/>
      <c r="E29" s="1621" t="s">
        <v>107</v>
      </c>
      <c r="F29" s="2390" t="s">
        <v>2597</v>
      </c>
      <c r="G29" s="2390" t="s">
        <v>370</v>
      </c>
      <c r="H29" s="1621" t="s">
        <v>67</v>
      </c>
      <c r="I29" s="1621"/>
      <c r="J29" s="2390" t="s">
        <v>2598</v>
      </c>
      <c r="K29" s="2392">
        <v>41275</v>
      </c>
      <c r="L29" s="2392">
        <v>41639</v>
      </c>
      <c r="M29" s="1865">
        <v>0.16</v>
      </c>
      <c r="N29" s="1865">
        <v>0.17</v>
      </c>
      <c r="O29" s="1865">
        <v>0.17</v>
      </c>
      <c r="P29" s="1865">
        <v>0.5</v>
      </c>
      <c r="Q29" s="1865">
        <v>0.16</v>
      </c>
      <c r="R29" s="2386">
        <v>1</v>
      </c>
      <c r="S29" s="1865">
        <v>0.17</v>
      </c>
      <c r="T29" s="1865">
        <f>+S29/N29</f>
        <v>1</v>
      </c>
      <c r="U29" s="2373"/>
      <c r="V29" s="2373"/>
      <c r="W29" s="2390" t="s">
        <v>2599</v>
      </c>
      <c r="X29" s="1095">
        <v>25</v>
      </c>
      <c r="Y29" s="1095">
        <v>25</v>
      </c>
      <c r="Z29" s="1095">
        <v>25</v>
      </c>
      <c r="AA29" s="1095">
        <v>25</v>
      </c>
      <c r="AB29" s="1095">
        <f>X29/100</f>
        <v>0.25</v>
      </c>
      <c r="AC29" s="1095">
        <f>Y29/100</f>
        <v>0.25</v>
      </c>
      <c r="AD29" s="1095">
        <f>Z29/100</f>
        <v>0.25</v>
      </c>
      <c r="AE29" s="1095">
        <f>AA29/100</f>
        <v>0.25</v>
      </c>
      <c r="AF29" s="1097">
        <f>AB29*33.3</f>
        <v>8.3249999999999993</v>
      </c>
      <c r="AG29" s="1097">
        <f>AC29*33.3</f>
        <v>8.3249999999999993</v>
      </c>
      <c r="AH29" s="1097">
        <f>AD29*33.3</f>
        <v>8.3249999999999993</v>
      </c>
      <c r="AI29" s="1097">
        <f>AE29*33.3</f>
        <v>8.3249999999999993</v>
      </c>
      <c r="AJ29" s="2373" t="s">
        <v>2600</v>
      </c>
      <c r="AK29" s="1096" t="s">
        <v>110</v>
      </c>
      <c r="AL29" s="842" t="s">
        <v>2601</v>
      </c>
      <c r="AM29" s="839">
        <v>41275</v>
      </c>
      <c r="AN29" s="839">
        <v>41639</v>
      </c>
      <c r="AO29" s="840" t="s">
        <v>2563</v>
      </c>
      <c r="AP29" s="837" t="s">
        <v>67</v>
      </c>
      <c r="AQ29" s="837"/>
      <c r="AR29" s="838" t="s">
        <v>2602</v>
      </c>
      <c r="AS29" s="841"/>
      <c r="AT29" s="928"/>
    </row>
    <row r="30" spans="1:46" ht="60" x14ac:dyDescent="0.25">
      <c r="A30" s="1104"/>
      <c r="B30" s="1105"/>
      <c r="C30" s="1105"/>
      <c r="D30" s="1106"/>
      <c r="E30" s="1621"/>
      <c r="F30" s="2390"/>
      <c r="G30" s="2390"/>
      <c r="H30" s="1621"/>
      <c r="I30" s="1621"/>
      <c r="J30" s="2390"/>
      <c r="K30" s="2392"/>
      <c r="L30" s="2392"/>
      <c r="M30" s="2390"/>
      <c r="N30" s="2390"/>
      <c r="O30" s="2390"/>
      <c r="P30" s="2390"/>
      <c r="Q30" s="2390"/>
      <c r="R30" s="2383">
        <f>[9]D_Movilidad!R30</f>
        <v>0</v>
      </c>
      <c r="S30" s="2390"/>
      <c r="T30" s="2390"/>
      <c r="U30" s="2374"/>
      <c r="V30" s="2374"/>
      <c r="W30" s="2390"/>
      <c r="X30" s="1095"/>
      <c r="Y30" s="1095"/>
      <c r="Z30" s="1095"/>
      <c r="AA30" s="1095">
        <v>100</v>
      </c>
      <c r="AB30" s="1095"/>
      <c r="AC30" s="1095"/>
      <c r="AD30" s="1095"/>
      <c r="AE30" s="1095">
        <v>1</v>
      </c>
      <c r="AF30" s="1097"/>
      <c r="AG30" s="1097"/>
      <c r="AH30" s="1097"/>
      <c r="AI30" s="1097">
        <v>33.299999999999997</v>
      </c>
      <c r="AJ30" s="2374"/>
      <c r="AK30" s="1096" t="s">
        <v>345</v>
      </c>
      <c r="AL30" s="842" t="s">
        <v>2603</v>
      </c>
      <c r="AM30" s="839">
        <v>41275</v>
      </c>
      <c r="AN30" s="839">
        <v>41639</v>
      </c>
      <c r="AO30" s="840" t="s">
        <v>2563</v>
      </c>
      <c r="AP30" s="837"/>
      <c r="AQ30" s="837" t="s">
        <v>67</v>
      </c>
      <c r="AR30" s="838" t="s">
        <v>2604</v>
      </c>
      <c r="AS30" s="841"/>
      <c r="AT30" s="928"/>
    </row>
    <row r="31" spans="1:46" ht="219.75" customHeight="1" x14ac:dyDescent="0.25">
      <c r="A31" s="1109"/>
      <c r="B31" s="1110"/>
      <c r="C31" s="1110"/>
      <c r="D31" s="1111"/>
      <c r="E31" s="1621"/>
      <c r="F31" s="2390"/>
      <c r="G31" s="2390"/>
      <c r="H31" s="1621"/>
      <c r="I31" s="1621"/>
      <c r="J31" s="2390"/>
      <c r="K31" s="2392"/>
      <c r="L31" s="2392"/>
      <c r="M31" s="2390"/>
      <c r="N31" s="2390"/>
      <c r="O31" s="2390"/>
      <c r="P31" s="2390"/>
      <c r="Q31" s="2390"/>
      <c r="R31" s="2383">
        <f>[9]D_Movilidad!R31</f>
        <v>0</v>
      </c>
      <c r="S31" s="2390"/>
      <c r="T31" s="2390"/>
      <c r="U31" s="2375"/>
      <c r="V31" s="2375"/>
      <c r="W31" s="2390"/>
      <c r="X31" s="1095">
        <v>25</v>
      </c>
      <c r="Y31" s="1095">
        <v>25</v>
      </c>
      <c r="Z31" s="1095">
        <v>25</v>
      </c>
      <c r="AA31" s="1095">
        <v>25</v>
      </c>
      <c r="AB31" s="1095">
        <f>X31/100</f>
        <v>0.25</v>
      </c>
      <c r="AC31" s="1095">
        <f>Y31/100</f>
        <v>0.25</v>
      </c>
      <c r="AD31" s="1095">
        <f>Z31/100</f>
        <v>0.25</v>
      </c>
      <c r="AE31" s="1095">
        <f>AA31/100</f>
        <v>0.25</v>
      </c>
      <c r="AF31" s="1097">
        <f>AB31*33.3</f>
        <v>8.3249999999999993</v>
      </c>
      <c r="AG31" s="1097">
        <f>AC31*33.3</f>
        <v>8.3249999999999993</v>
      </c>
      <c r="AH31" s="1097">
        <f>AD31*33.3</f>
        <v>8.3249999999999993</v>
      </c>
      <c r="AI31" s="1097">
        <f>AE31*33.3</f>
        <v>8.3249999999999993</v>
      </c>
      <c r="AJ31" s="2375"/>
      <c r="AK31" s="1096" t="s">
        <v>1755</v>
      </c>
      <c r="AL31" s="842" t="s">
        <v>2605</v>
      </c>
      <c r="AM31" s="839">
        <v>41275</v>
      </c>
      <c r="AN31" s="839">
        <v>41639</v>
      </c>
      <c r="AO31" s="843" t="s">
        <v>2593</v>
      </c>
      <c r="AP31" s="837"/>
      <c r="AQ31" s="837" t="s">
        <v>67</v>
      </c>
      <c r="AR31" s="838" t="s">
        <v>2606</v>
      </c>
      <c r="AS31" s="841"/>
      <c r="AT31" s="928"/>
    </row>
    <row r="32" spans="1:46" ht="30" x14ac:dyDescent="0.25">
      <c r="A32" s="2373" t="s">
        <v>2607</v>
      </c>
      <c r="B32" s="2373" t="s">
        <v>2608</v>
      </c>
      <c r="C32" s="2395">
        <v>2012011000002</v>
      </c>
      <c r="D32" s="2397">
        <v>1500000000000</v>
      </c>
      <c r="E32" s="2382" t="s">
        <v>114</v>
      </c>
      <c r="F32" s="2383" t="s">
        <v>2609</v>
      </c>
      <c r="G32" s="2383" t="s">
        <v>574</v>
      </c>
      <c r="H32" s="2399"/>
      <c r="I32" s="2399" t="s">
        <v>67</v>
      </c>
      <c r="J32" s="2383" t="s">
        <v>2610</v>
      </c>
      <c r="K32" s="2401">
        <v>41275</v>
      </c>
      <c r="L32" s="2401">
        <v>41639</v>
      </c>
      <c r="M32" s="2386">
        <v>0.5</v>
      </c>
      <c r="N32" s="2386">
        <v>0.5</v>
      </c>
      <c r="O32" s="2383"/>
      <c r="P32" s="2383"/>
      <c r="Q32" s="2386">
        <v>0.5</v>
      </c>
      <c r="R32" s="2386">
        <v>1</v>
      </c>
      <c r="S32" s="2386">
        <v>0.5</v>
      </c>
      <c r="T32" s="2386">
        <f>+S32/N32</f>
        <v>1</v>
      </c>
      <c r="U32" s="2373"/>
      <c r="V32" s="2373"/>
      <c r="W32" s="2383" t="s">
        <v>2611</v>
      </c>
      <c r="X32" s="1095">
        <v>100</v>
      </c>
      <c r="Y32" s="1095"/>
      <c r="Z32" s="1095"/>
      <c r="AA32" s="1095"/>
      <c r="AB32" s="1095">
        <v>1</v>
      </c>
      <c r="AC32" s="1095"/>
      <c r="AD32" s="1095"/>
      <c r="AE32" s="1095"/>
      <c r="AF32" s="1097">
        <f>AB32*50</f>
        <v>50</v>
      </c>
      <c r="AG32" s="1097"/>
      <c r="AH32" s="1097"/>
      <c r="AI32" s="1097"/>
      <c r="AJ32" s="2373" t="s">
        <v>2612</v>
      </c>
      <c r="AK32" s="1096" t="s">
        <v>117</v>
      </c>
      <c r="AL32" s="838" t="s">
        <v>2613</v>
      </c>
      <c r="AM32" s="839">
        <v>41275</v>
      </c>
      <c r="AN32" s="839">
        <v>41639</v>
      </c>
      <c r="AO32" s="840" t="s">
        <v>2614</v>
      </c>
      <c r="AP32" s="837"/>
      <c r="AQ32" s="837" t="s">
        <v>67</v>
      </c>
      <c r="AR32" s="838" t="s">
        <v>2615</v>
      </c>
      <c r="AS32" s="841">
        <v>1500000000</v>
      </c>
      <c r="AT32" s="928"/>
    </row>
    <row r="33" spans="1:46" ht="59.25" customHeight="1" x14ac:dyDescent="0.25">
      <c r="A33" s="2375"/>
      <c r="B33" s="2375"/>
      <c r="C33" s="2396"/>
      <c r="D33" s="2398"/>
      <c r="E33" s="2382"/>
      <c r="F33" s="2383"/>
      <c r="G33" s="2383"/>
      <c r="H33" s="2400"/>
      <c r="I33" s="2400"/>
      <c r="J33" s="2383"/>
      <c r="K33" s="2402"/>
      <c r="L33" s="2402"/>
      <c r="M33" s="2383"/>
      <c r="N33" s="2383"/>
      <c r="O33" s="2383"/>
      <c r="P33" s="2383"/>
      <c r="Q33" s="2383"/>
      <c r="R33" s="2383">
        <f>[9]D_Movilidad!R34</f>
        <v>0</v>
      </c>
      <c r="S33" s="2383"/>
      <c r="T33" s="2383"/>
      <c r="U33" s="2375"/>
      <c r="V33" s="2375"/>
      <c r="W33" s="2383"/>
      <c r="X33" s="1095"/>
      <c r="Y33" s="1095">
        <v>100</v>
      </c>
      <c r="Z33" s="1095"/>
      <c r="AA33" s="1095"/>
      <c r="AB33" s="1095"/>
      <c r="AC33" s="1095">
        <v>1</v>
      </c>
      <c r="AD33" s="1095"/>
      <c r="AE33" s="1095"/>
      <c r="AF33" s="1097"/>
      <c r="AG33" s="1097">
        <v>50</v>
      </c>
      <c r="AH33" s="1097"/>
      <c r="AI33" s="1097"/>
      <c r="AJ33" s="2375"/>
      <c r="AK33" s="1096" t="s">
        <v>346</v>
      </c>
      <c r="AL33" s="838" t="s">
        <v>2616</v>
      </c>
      <c r="AM33" s="839">
        <v>41275</v>
      </c>
      <c r="AN33" s="839">
        <v>41639</v>
      </c>
      <c r="AO33" s="840" t="s">
        <v>2614</v>
      </c>
      <c r="AP33" s="844"/>
      <c r="AQ33" s="837" t="s">
        <v>67</v>
      </c>
      <c r="AR33" s="838" t="s">
        <v>2617</v>
      </c>
      <c r="AS33" s="841"/>
      <c r="AT33" s="928"/>
    </row>
    <row r="34" spans="1:46" ht="45" x14ac:dyDescent="0.25">
      <c r="A34" s="2403"/>
      <c r="B34" s="2404"/>
      <c r="C34" s="2404"/>
      <c r="D34" s="2405"/>
      <c r="E34" s="1621" t="s">
        <v>121</v>
      </c>
      <c r="F34" s="2390" t="s">
        <v>2618</v>
      </c>
      <c r="G34" s="2390" t="s">
        <v>574</v>
      </c>
      <c r="H34" s="1621" t="s">
        <v>67</v>
      </c>
      <c r="I34" s="2409"/>
      <c r="J34" s="2390" t="s">
        <v>2619</v>
      </c>
      <c r="K34" s="2392">
        <v>41275</v>
      </c>
      <c r="L34" s="2392">
        <v>41639</v>
      </c>
      <c r="M34" s="1865"/>
      <c r="N34" s="1865">
        <v>0.25</v>
      </c>
      <c r="O34" s="2390"/>
      <c r="P34" s="1865">
        <v>0.75</v>
      </c>
      <c r="Q34" s="2390"/>
      <c r="R34" s="2386"/>
      <c r="S34" s="1865">
        <v>0.25</v>
      </c>
      <c r="T34" s="1865">
        <f>+S34/N34</f>
        <v>1</v>
      </c>
      <c r="U34" s="2373"/>
      <c r="V34" s="2373"/>
      <c r="W34" s="2390" t="s">
        <v>2620</v>
      </c>
      <c r="X34" s="1095"/>
      <c r="Y34" s="1095"/>
      <c r="Z34" s="1095"/>
      <c r="AA34" s="1095">
        <v>100</v>
      </c>
      <c r="AB34" s="1095"/>
      <c r="AC34" s="1095"/>
      <c r="AD34" s="1095"/>
      <c r="AE34" s="1095">
        <v>1</v>
      </c>
      <c r="AF34" s="1097"/>
      <c r="AG34" s="1097"/>
      <c r="AH34" s="1097"/>
      <c r="AI34" s="1097">
        <v>50</v>
      </c>
      <c r="AJ34" s="2373" t="s">
        <v>2621</v>
      </c>
      <c r="AK34" s="1095" t="s">
        <v>124</v>
      </c>
      <c r="AL34" s="845" t="s">
        <v>2622</v>
      </c>
      <c r="AM34" s="839">
        <v>41275</v>
      </c>
      <c r="AN34" s="839">
        <v>41639</v>
      </c>
      <c r="AO34" s="2383" t="s">
        <v>2623</v>
      </c>
      <c r="AP34" s="2382"/>
      <c r="AQ34" s="2382" t="s">
        <v>67</v>
      </c>
      <c r="AR34" s="838" t="s">
        <v>2624</v>
      </c>
      <c r="AS34" s="841"/>
      <c r="AT34" s="928"/>
    </row>
    <row r="35" spans="1:46" ht="242.25" customHeight="1" x14ac:dyDescent="0.25">
      <c r="A35" s="2406"/>
      <c r="B35" s="2407"/>
      <c r="C35" s="2407"/>
      <c r="D35" s="2408"/>
      <c r="E35" s="1621"/>
      <c r="F35" s="2390"/>
      <c r="G35" s="2390"/>
      <c r="H35" s="1621"/>
      <c r="I35" s="2409"/>
      <c r="J35" s="2390"/>
      <c r="K35" s="2392"/>
      <c r="L35" s="2392"/>
      <c r="M35" s="2390"/>
      <c r="N35" s="2390"/>
      <c r="O35" s="2390"/>
      <c r="P35" s="2390"/>
      <c r="Q35" s="2390"/>
      <c r="R35" s="2383"/>
      <c r="S35" s="2390"/>
      <c r="T35" s="2390"/>
      <c r="U35" s="2375"/>
      <c r="V35" s="2375"/>
      <c r="W35" s="2390"/>
      <c r="X35" s="1095"/>
      <c r="Y35" s="1095">
        <v>50</v>
      </c>
      <c r="Z35" s="1095"/>
      <c r="AA35" s="1095">
        <v>50</v>
      </c>
      <c r="AB35" s="1095"/>
      <c r="AC35" s="1095">
        <v>0.5</v>
      </c>
      <c r="AD35" s="1095"/>
      <c r="AE35" s="1095">
        <v>0.5</v>
      </c>
      <c r="AF35" s="1097"/>
      <c r="AG35" s="1097">
        <f>AC35*50</f>
        <v>25</v>
      </c>
      <c r="AH35" s="1097"/>
      <c r="AI35" s="1097">
        <f>AE35*50</f>
        <v>25</v>
      </c>
      <c r="AJ35" s="2375"/>
      <c r="AK35" s="1095" t="s">
        <v>1020</v>
      </c>
      <c r="AL35" s="845" t="s">
        <v>2625</v>
      </c>
      <c r="AM35" s="839">
        <v>41275</v>
      </c>
      <c r="AN35" s="839">
        <v>41639</v>
      </c>
      <c r="AO35" s="2383"/>
      <c r="AP35" s="2382"/>
      <c r="AQ35" s="2382"/>
      <c r="AR35" s="930" t="s">
        <v>2626</v>
      </c>
      <c r="AS35" s="841"/>
      <c r="AT35" s="928"/>
    </row>
    <row r="36" spans="1:46" ht="20.25" hidden="1" x14ac:dyDescent="0.25">
      <c r="A36" s="2410" t="str">
        <f>[9]D_Movilidad!A62</f>
        <v xml:space="preserve"> CUMPLIMIENTO  DE LA META FÍSICO </v>
      </c>
      <c r="B36" s="2411"/>
      <c r="C36" s="2411"/>
      <c r="D36" s="2411"/>
      <c r="E36" s="846"/>
      <c r="F36" s="847"/>
      <c r="G36" s="848"/>
      <c r="H36" s="847"/>
      <c r="I36" s="847"/>
      <c r="J36" s="847"/>
      <c r="K36" s="849"/>
      <c r="L36" s="849"/>
      <c r="M36" s="850">
        <f>(M32+M29+M26+M15)/4</f>
        <v>0.29750000000000004</v>
      </c>
      <c r="N36" s="850">
        <f>SUM(N15:N35)</f>
        <v>1.28</v>
      </c>
      <c r="O36" s="851"/>
      <c r="P36" s="851"/>
      <c r="Q36" s="850">
        <f>(Q32+Q29+Q26+Q15)/4</f>
        <v>0.28600000000000003</v>
      </c>
      <c r="R36" s="852">
        <f>SUM(R15+R26+R29+R32)/4</f>
        <v>0.97699999999999998</v>
      </c>
      <c r="S36" s="850">
        <f>SUM(S15:S35)</f>
        <v>1.29</v>
      </c>
      <c r="T36" s="853"/>
      <c r="U36" s="853"/>
      <c r="V36" s="853"/>
      <c r="W36" s="854"/>
      <c r="X36" s="854"/>
      <c r="Y36" s="854"/>
      <c r="Z36" s="854"/>
      <c r="AA36" s="854"/>
      <c r="AB36" s="854"/>
      <c r="AC36" s="854"/>
      <c r="AD36" s="854"/>
      <c r="AE36" s="854"/>
      <c r="AF36" s="854"/>
      <c r="AG36" s="854"/>
      <c r="AH36" s="854"/>
      <c r="AI36" s="854"/>
      <c r="AJ36" s="854"/>
      <c r="AK36" s="849"/>
      <c r="AL36" s="847"/>
      <c r="AM36" s="847"/>
      <c r="AN36" s="847"/>
      <c r="AO36" s="855"/>
      <c r="AP36" s="847"/>
      <c r="AQ36" s="847"/>
      <c r="AR36" s="856"/>
      <c r="AS36" s="857">
        <f>SUM(AS15:AS31)+AS32</f>
        <v>4600000000</v>
      </c>
    </row>
    <row r="37" spans="1:46" ht="20.25" hidden="1" x14ac:dyDescent="0.25">
      <c r="A37" s="858" t="str">
        <f>[9]D_Movilidad!$A$64</f>
        <v xml:space="preserve">VALOR TOTAL CUMPLIMIENTO  DE LA META DE LOS RECURSOS </v>
      </c>
      <c r="B37" s="859"/>
      <c r="C37" s="859"/>
      <c r="D37" s="859"/>
      <c r="E37" s="860"/>
      <c r="F37" s="859"/>
      <c r="G37" s="861"/>
      <c r="H37" s="859"/>
      <c r="I37" s="859"/>
      <c r="J37" s="859"/>
      <c r="K37" s="862"/>
      <c r="L37" s="862"/>
      <c r="M37" s="863"/>
      <c r="N37" s="850">
        <f>+N36/5</f>
        <v>0.25600000000000001</v>
      </c>
      <c r="O37" s="863"/>
      <c r="P37" s="863"/>
      <c r="Q37" s="864"/>
      <c r="R37" s="864"/>
      <c r="S37" s="850">
        <f>+S36/5</f>
        <v>0.25800000000000001</v>
      </c>
      <c r="T37" s="864"/>
      <c r="U37" s="864"/>
      <c r="V37" s="864"/>
      <c r="W37" s="865"/>
      <c r="X37" s="865"/>
      <c r="Y37" s="865"/>
      <c r="Z37" s="865"/>
      <c r="AA37" s="865"/>
      <c r="AB37" s="865"/>
      <c r="AC37" s="865"/>
      <c r="AD37" s="865"/>
      <c r="AE37" s="865"/>
      <c r="AF37" s="865"/>
      <c r="AG37" s="865"/>
      <c r="AH37" s="865"/>
      <c r="AI37" s="865"/>
      <c r="AJ37" s="865"/>
      <c r="AK37" s="862"/>
      <c r="AL37" s="859"/>
      <c r="AM37" s="859"/>
      <c r="AN37" s="859"/>
      <c r="AO37" s="866"/>
      <c r="AP37" s="859"/>
      <c r="AQ37" s="859"/>
      <c r="AR37" s="867"/>
      <c r="AS37" s="867"/>
    </row>
    <row r="38" spans="1:46" hidden="1" x14ac:dyDescent="0.25">
      <c r="A38" s="868"/>
      <c r="B38" s="869"/>
      <c r="C38" s="869"/>
      <c r="D38" s="869"/>
      <c r="E38" s="870"/>
      <c r="F38" s="869"/>
      <c r="G38" s="871"/>
      <c r="H38" s="869"/>
      <c r="I38" s="869"/>
      <c r="J38" s="869"/>
      <c r="K38" s="872"/>
      <c r="L38" s="872"/>
      <c r="M38" s="873"/>
      <c r="N38" s="873"/>
      <c r="O38" s="873"/>
      <c r="P38" s="873"/>
      <c r="Q38" s="874"/>
      <c r="R38" s="874"/>
      <c r="S38" s="874"/>
      <c r="T38" s="874"/>
      <c r="U38" s="874"/>
      <c r="V38" s="874"/>
      <c r="W38" s="875"/>
      <c r="X38" s="875"/>
      <c r="Y38" s="875"/>
      <c r="Z38" s="875"/>
      <c r="AA38" s="875"/>
      <c r="AB38" s="875"/>
      <c r="AC38" s="875"/>
      <c r="AD38" s="875"/>
      <c r="AE38" s="875"/>
      <c r="AF38" s="875"/>
      <c r="AG38" s="875"/>
      <c r="AH38" s="875"/>
      <c r="AI38" s="875"/>
      <c r="AJ38" s="875"/>
      <c r="AK38" s="872"/>
      <c r="AL38" s="869"/>
      <c r="AM38" s="869"/>
      <c r="AN38" s="869"/>
      <c r="AO38" s="876"/>
      <c r="AP38" s="869"/>
      <c r="AQ38" s="869"/>
      <c r="AR38" s="877"/>
      <c r="AS38" s="877"/>
    </row>
    <row r="39" spans="1:46" hidden="1" x14ac:dyDescent="0.25">
      <c r="A39" s="2412" t="s">
        <v>2627</v>
      </c>
      <c r="B39" s="2413"/>
      <c r="C39" s="2413"/>
      <c r="D39" s="2413"/>
      <c r="E39" s="2413"/>
      <c r="F39" s="2413"/>
      <c r="G39" s="2413"/>
      <c r="H39" s="2413"/>
      <c r="I39" s="2413"/>
      <c r="J39" s="2413"/>
      <c r="K39" s="2413"/>
      <c r="L39" s="2413"/>
      <c r="M39" s="2413"/>
      <c r="N39" s="2413"/>
      <c r="O39" s="2413"/>
      <c r="P39" s="2413"/>
      <c r="Q39" s="2413"/>
      <c r="R39" s="2413"/>
      <c r="S39" s="2414"/>
      <c r="T39" s="1602">
        <v>1</v>
      </c>
      <c r="U39" s="1602"/>
      <c r="V39" s="1602"/>
      <c r="W39" s="1602"/>
      <c r="X39" s="1602"/>
      <c r="Y39" s="1602"/>
      <c r="Z39" s="1602"/>
      <c r="AA39" s="1602"/>
      <c r="AB39" s="1602"/>
      <c r="AC39" s="1602"/>
      <c r="AD39" s="1602"/>
      <c r="AE39" s="1602"/>
      <c r="AF39" s="1602"/>
      <c r="AG39" s="1602"/>
      <c r="AH39" s="1602"/>
      <c r="AI39" s="1602"/>
      <c r="AJ39" s="1602"/>
      <c r="AK39" s="1602"/>
      <c r="AL39" s="1602"/>
      <c r="AM39" s="1602"/>
      <c r="AN39" s="1602"/>
      <c r="AO39" s="1602"/>
      <c r="AP39" s="1602"/>
      <c r="AQ39" s="1602"/>
      <c r="AR39" s="1602"/>
      <c r="AS39" s="1602"/>
    </row>
    <row r="40" spans="1:46" hidden="1" x14ac:dyDescent="0.25">
      <c r="A40" s="2415"/>
      <c r="B40" s="2416"/>
      <c r="C40" s="2416"/>
      <c r="D40" s="2416"/>
      <c r="E40" s="2416"/>
      <c r="F40" s="2416"/>
      <c r="G40" s="2416"/>
      <c r="H40" s="2416"/>
      <c r="I40" s="2416"/>
      <c r="J40" s="2416"/>
      <c r="K40" s="2416"/>
      <c r="L40" s="2416"/>
      <c r="M40" s="2416"/>
      <c r="N40" s="2416"/>
      <c r="O40" s="2416"/>
      <c r="P40" s="2416"/>
      <c r="Q40" s="2416"/>
      <c r="R40" s="2416"/>
      <c r="S40" s="2417"/>
      <c r="T40" s="1603"/>
      <c r="U40" s="1603"/>
      <c r="V40" s="1603"/>
      <c r="W40" s="1603"/>
      <c r="X40" s="1603"/>
      <c r="Y40" s="1603"/>
      <c r="Z40" s="1603"/>
      <c r="AA40" s="1603"/>
      <c r="AB40" s="1603"/>
      <c r="AC40" s="1603"/>
      <c r="AD40" s="1603"/>
      <c r="AE40" s="1603"/>
      <c r="AF40" s="1603"/>
      <c r="AG40" s="1603"/>
      <c r="AH40" s="1603"/>
      <c r="AI40" s="1603"/>
      <c r="AJ40" s="1603"/>
      <c r="AK40" s="1603"/>
      <c r="AL40" s="1603"/>
      <c r="AM40" s="1603"/>
      <c r="AN40" s="1603"/>
      <c r="AO40" s="1603"/>
      <c r="AP40" s="1603"/>
      <c r="AQ40" s="1603"/>
      <c r="AR40" s="1603"/>
      <c r="AS40" s="1603"/>
    </row>
  </sheetData>
  <sheetProtection password="DDB6" sheet="1"/>
  <mergeCells count="176">
    <mergeCell ref="AQ39:AQ40"/>
    <mergeCell ref="AR39:AR40"/>
    <mergeCell ref="AS39:AS40"/>
    <mergeCell ref="AK39:AK40"/>
    <mergeCell ref="AL39:AL40"/>
    <mergeCell ref="AM39:AM40"/>
    <mergeCell ref="AN39:AN40"/>
    <mergeCell ref="AO39:AO40"/>
    <mergeCell ref="AP39:AP40"/>
    <mergeCell ref="A39:S40"/>
    <mergeCell ref="T39:T40"/>
    <mergeCell ref="U39:U40"/>
    <mergeCell ref="V39:V40"/>
    <mergeCell ref="W39:W40"/>
    <mergeCell ref="X39:X40"/>
    <mergeCell ref="W34:W35"/>
    <mergeCell ref="AJ34:AJ35"/>
    <mergeCell ref="AO34:AO35"/>
    <mergeCell ref="AE39:AE40"/>
    <mergeCell ref="AF39:AF40"/>
    <mergeCell ref="AG39:AG40"/>
    <mergeCell ref="AH39:AH40"/>
    <mergeCell ref="AI39:AI40"/>
    <mergeCell ref="AJ39:AJ40"/>
    <mergeCell ref="Y39:Y40"/>
    <mergeCell ref="Z39:Z40"/>
    <mergeCell ref="AA39:AA40"/>
    <mergeCell ref="AB39:AB40"/>
    <mergeCell ref="AC39:AC40"/>
    <mergeCell ref="AD39:AD40"/>
    <mergeCell ref="AP34:AP35"/>
    <mergeCell ref="AQ34:AQ35"/>
    <mergeCell ref="A36:D36"/>
    <mergeCell ref="Q34:Q35"/>
    <mergeCell ref="R34:R35"/>
    <mergeCell ref="S34:S35"/>
    <mergeCell ref="T34:T35"/>
    <mergeCell ref="K34:K35"/>
    <mergeCell ref="L34:L35"/>
    <mergeCell ref="M34:M35"/>
    <mergeCell ref="N34:N35"/>
    <mergeCell ref="O34:O35"/>
    <mergeCell ref="P34:P35"/>
    <mergeCell ref="V29:V31"/>
    <mergeCell ref="W29:W31"/>
    <mergeCell ref="AJ29:AJ31"/>
    <mergeCell ref="R29:R31"/>
    <mergeCell ref="S29:S31"/>
    <mergeCell ref="AJ32:AJ33"/>
    <mergeCell ref="A34:D35"/>
    <mergeCell ref="E34:E35"/>
    <mergeCell ref="F34:F35"/>
    <mergeCell ref="G34:G35"/>
    <mergeCell ref="H34:H35"/>
    <mergeCell ref="I34:I35"/>
    <mergeCell ref="J34:J35"/>
    <mergeCell ref="U34:U35"/>
    <mergeCell ref="V34:V35"/>
    <mergeCell ref="R32:R33"/>
    <mergeCell ref="S32:S33"/>
    <mergeCell ref="T32:T33"/>
    <mergeCell ref="U32:U33"/>
    <mergeCell ref="V32:V33"/>
    <mergeCell ref="W32:W33"/>
    <mergeCell ref="L32:L33"/>
    <mergeCell ref="M32:M33"/>
    <mergeCell ref="N32:N33"/>
    <mergeCell ref="A32:A33"/>
    <mergeCell ref="B32:B33"/>
    <mergeCell ref="C32:C33"/>
    <mergeCell ref="D32:D33"/>
    <mergeCell ref="E32:E33"/>
    <mergeCell ref="N29:N31"/>
    <mergeCell ref="O29:O31"/>
    <mergeCell ref="P29:P31"/>
    <mergeCell ref="Q29:Q31"/>
    <mergeCell ref="H32:H33"/>
    <mergeCell ref="I32:I33"/>
    <mergeCell ref="J32:J33"/>
    <mergeCell ref="K32:K33"/>
    <mergeCell ref="O32:O33"/>
    <mergeCell ref="P32:P33"/>
    <mergeCell ref="Q32:Q33"/>
    <mergeCell ref="F32:F33"/>
    <mergeCell ref="G32:G33"/>
    <mergeCell ref="AJ26:AJ28"/>
    <mergeCell ref="E29:E31"/>
    <mergeCell ref="F29:F31"/>
    <mergeCell ref="G29:G31"/>
    <mergeCell ref="H29:H31"/>
    <mergeCell ref="I29:I31"/>
    <mergeCell ref="J29:J31"/>
    <mergeCell ref="K29:K31"/>
    <mergeCell ref="L29:L31"/>
    <mergeCell ref="M29:M31"/>
    <mergeCell ref="Q26:Q28"/>
    <mergeCell ref="R26:R28"/>
    <mergeCell ref="S26:S28"/>
    <mergeCell ref="T26:T28"/>
    <mergeCell ref="U26:U28"/>
    <mergeCell ref="V26:V28"/>
    <mergeCell ref="K26:K28"/>
    <mergeCell ref="L26:L28"/>
    <mergeCell ref="M26:M28"/>
    <mergeCell ref="N26:N28"/>
    <mergeCell ref="O26:O28"/>
    <mergeCell ref="P26:P28"/>
    <mergeCell ref="T29:T31"/>
    <mergeCell ref="U29:U31"/>
    <mergeCell ref="E26:E28"/>
    <mergeCell ref="F26:F28"/>
    <mergeCell ref="G26:G28"/>
    <mergeCell ref="H26:H28"/>
    <mergeCell ref="I26:I28"/>
    <mergeCell ref="J26:J28"/>
    <mergeCell ref="P15:P23"/>
    <mergeCell ref="U15:U23"/>
    <mergeCell ref="J15:J23"/>
    <mergeCell ref="K15:K23"/>
    <mergeCell ref="L15:L23"/>
    <mergeCell ref="M15:M23"/>
    <mergeCell ref="N15:N23"/>
    <mergeCell ref="S15:S23"/>
    <mergeCell ref="T15:T23"/>
    <mergeCell ref="AR13:AR14"/>
    <mergeCell ref="G13:G14"/>
    <mergeCell ref="H13:I13"/>
    <mergeCell ref="J13:J14"/>
    <mergeCell ref="V15:V23"/>
    <mergeCell ref="W15:W23"/>
    <mergeCell ref="AJ15:AJ23"/>
    <mergeCell ref="A13:A14"/>
    <mergeCell ref="B13:B14"/>
    <mergeCell ref="C13:C14"/>
    <mergeCell ref="D13:D14"/>
    <mergeCell ref="E13:E14"/>
    <mergeCell ref="F13:F14"/>
    <mergeCell ref="AS13:AS14"/>
    <mergeCell ref="A15:A25"/>
    <mergeCell ref="B15:B25"/>
    <mergeCell ref="C15:C25"/>
    <mergeCell ref="D15:D25"/>
    <mergeCell ref="E15:E23"/>
    <mergeCell ref="F15:F23"/>
    <mergeCell ref="G15:G23"/>
    <mergeCell ref="H15:H23"/>
    <mergeCell ref="Q15:Q23"/>
    <mergeCell ref="I15:I23"/>
    <mergeCell ref="AK13:AK14"/>
    <mergeCell ref="AL13:AL14"/>
    <mergeCell ref="AM13:AN13"/>
    <mergeCell ref="AO13:AO14"/>
    <mergeCell ref="AP13:AQ13"/>
    <mergeCell ref="O15:O23"/>
    <mergeCell ref="R15:R23"/>
    <mergeCell ref="H12:I12"/>
    <mergeCell ref="K12:L12"/>
    <mergeCell ref="M12:P12"/>
    <mergeCell ref="Q12:W12"/>
    <mergeCell ref="AM12:AN12"/>
    <mergeCell ref="AP12:AQ12"/>
    <mergeCell ref="AT13:AT14"/>
    <mergeCell ref="K13:L13"/>
    <mergeCell ref="M13:P13"/>
    <mergeCell ref="Q13:W13"/>
    <mergeCell ref="A1:AQ8"/>
    <mergeCell ref="AR1:AS2"/>
    <mergeCell ref="AR3:AS4"/>
    <mergeCell ref="AR5:AS6"/>
    <mergeCell ref="AR7:AS8"/>
    <mergeCell ref="A9:AS9"/>
    <mergeCell ref="A10:AS10"/>
    <mergeCell ref="A11:D11"/>
    <mergeCell ref="E11:W11"/>
    <mergeCell ref="AK11:AO11"/>
    <mergeCell ref="AP11:AR11"/>
  </mergeCells>
  <dataValidations disablePrompts="1" count="3">
    <dataValidation allowBlank="1" showErrorMessage="1" prompt="La fecha de finalización de la tarea coincide con la fecha de entrega del producto._x000a_" sqref="AS13:AS14"/>
    <dataValidation allowBlank="1" showInputMessage="1" showErrorMessage="1" prompt="_x000a_" sqref="E13:E14"/>
    <dataValidation allowBlank="1" showErrorMessage="1" sqref="AR13:AR14 AQ14"/>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48"/>
  <sheetViews>
    <sheetView topLeftCell="G10" zoomScale="75" zoomScaleNormal="75" workbookViewId="0">
      <selection activeCell="P13" sqref="P13"/>
    </sheetView>
  </sheetViews>
  <sheetFormatPr baseColWidth="10" defaultRowHeight="16.5" x14ac:dyDescent="0.3"/>
  <cols>
    <col min="1" max="1" width="13.42578125" style="1152" customWidth="1"/>
    <col min="2" max="2" width="9.140625" style="1153" customWidth="1"/>
    <col min="3" max="3" width="43" style="1151" customWidth="1"/>
    <col min="4" max="4" width="9.5703125" style="1154" customWidth="1"/>
    <col min="5" max="5" width="27.85546875" style="1113" customWidth="1"/>
    <col min="6" max="6" width="12" style="1154" customWidth="1"/>
    <col min="7" max="7" width="8.140625" style="1154" customWidth="1"/>
    <col min="8" max="8" width="39.5703125" style="1113" customWidth="1"/>
    <col min="9" max="9" width="9" style="1154" customWidth="1"/>
    <col min="10" max="10" width="21" style="1154" customWidth="1"/>
    <col min="11" max="11" width="9.42578125" style="1154" customWidth="1"/>
    <col min="12" max="12" width="53.5703125" style="1113" customWidth="1"/>
    <col min="13" max="13" width="7.5703125" style="1155" customWidth="1"/>
    <col min="14" max="14" width="24" style="1151" customWidth="1"/>
    <col min="15" max="15" width="45.140625" style="1151" customWidth="1"/>
    <col min="16" max="20" width="14.85546875" style="1113" customWidth="1"/>
    <col min="21" max="21" width="23.85546875" style="1151" customWidth="1"/>
    <col min="22" max="16384" width="11.42578125" style="1151"/>
  </cols>
  <sheetData>
    <row r="1" spans="1:20"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0"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0"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0"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0"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0"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0"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0"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0" s="287" customFormat="1" ht="30" customHeight="1" x14ac:dyDescent="0.3">
      <c r="A9" s="1429" t="s">
        <v>2795</v>
      </c>
      <c r="B9" s="1429"/>
      <c r="C9" s="1429"/>
      <c r="D9" s="1429"/>
      <c r="E9" s="1429"/>
      <c r="F9" s="1429"/>
      <c r="G9" s="1429"/>
      <c r="H9" s="1429"/>
      <c r="I9" s="1429"/>
      <c r="J9" s="1429"/>
      <c r="K9" s="1429"/>
      <c r="L9" s="1429"/>
      <c r="M9" s="1429"/>
      <c r="N9" s="1429"/>
      <c r="O9" s="1429"/>
      <c r="P9" s="1429"/>
      <c r="Q9" s="1429"/>
      <c r="R9" s="1429"/>
      <c r="S9" s="1429"/>
      <c r="T9" s="1429"/>
    </row>
    <row r="10" spans="1:20"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0" s="1113" customFormat="1" ht="26.25" customHeight="1" x14ac:dyDescent="0.25">
      <c r="A11" s="2444" t="s">
        <v>2796</v>
      </c>
      <c r="B11" s="2444" t="s">
        <v>2797</v>
      </c>
      <c r="C11" s="2434" t="s">
        <v>2798</v>
      </c>
      <c r="D11" s="2444" t="s">
        <v>2799</v>
      </c>
      <c r="E11" s="2434" t="s">
        <v>2800</v>
      </c>
      <c r="F11" s="2444" t="s">
        <v>2801</v>
      </c>
      <c r="G11" s="2445" t="s">
        <v>2802</v>
      </c>
      <c r="H11" s="2434" t="s">
        <v>2803</v>
      </c>
      <c r="I11" s="2444" t="s">
        <v>2804</v>
      </c>
      <c r="J11" s="2447" t="s">
        <v>526</v>
      </c>
      <c r="K11" s="2445" t="s">
        <v>2805</v>
      </c>
      <c r="L11" s="2434" t="s">
        <v>2806</v>
      </c>
      <c r="M11" s="2444" t="s">
        <v>2807</v>
      </c>
      <c r="N11" s="2434" t="s">
        <v>2808</v>
      </c>
      <c r="O11" s="2434" t="s">
        <v>2809</v>
      </c>
      <c r="P11" s="2435" t="s">
        <v>2810</v>
      </c>
      <c r="Q11" s="2435"/>
      <c r="R11" s="2435"/>
      <c r="S11" s="2435"/>
      <c r="T11" s="2435"/>
    </row>
    <row r="12" spans="1:20" s="1113" customFormat="1" ht="35.25" customHeight="1" x14ac:dyDescent="0.25">
      <c r="A12" s="2444"/>
      <c r="B12" s="2444"/>
      <c r="C12" s="2434"/>
      <c r="D12" s="2444"/>
      <c r="E12" s="2434"/>
      <c r="F12" s="2444"/>
      <c r="G12" s="2446"/>
      <c r="H12" s="2434"/>
      <c r="I12" s="2444"/>
      <c r="J12" s="2447"/>
      <c r="K12" s="2446"/>
      <c r="L12" s="2434"/>
      <c r="M12" s="2444"/>
      <c r="N12" s="2434"/>
      <c r="O12" s="2434"/>
      <c r="P12" s="1112" t="s">
        <v>2811</v>
      </c>
      <c r="Q12" s="1112" t="s">
        <v>2812</v>
      </c>
      <c r="R12" s="1112" t="s">
        <v>55</v>
      </c>
      <c r="S12" s="1112" t="s">
        <v>56</v>
      </c>
      <c r="T12" s="1112" t="s">
        <v>57</v>
      </c>
    </row>
    <row r="13" spans="1:20" s="1120" customFormat="1" ht="141" customHeight="1" x14ac:dyDescent="0.3">
      <c r="A13" s="2436" t="s">
        <v>2813</v>
      </c>
      <c r="B13" s="2424">
        <v>0.5</v>
      </c>
      <c r="C13" s="1114" t="s">
        <v>2814</v>
      </c>
      <c r="D13" s="1115">
        <v>0.15</v>
      </c>
      <c r="E13" s="1114" t="s">
        <v>2815</v>
      </c>
      <c r="F13" s="1115">
        <v>1</v>
      </c>
      <c r="G13" s="1115" t="s">
        <v>65</v>
      </c>
      <c r="H13" s="1114" t="s">
        <v>2816</v>
      </c>
      <c r="I13" s="1115">
        <v>1</v>
      </c>
      <c r="J13" s="1114" t="s">
        <v>370</v>
      </c>
      <c r="K13" s="1115" t="s">
        <v>69</v>
      </c>
      <c r="L13" s="1116" t="s">
        <v>2817</v>
      </c>
      <c r="M13" s="1117">
        <v>1</v>
      </c>
      <c r="N13" s="1118" t="s">
        <v>2818</v>
      </c>
      <c r="O13" s="1116" t="s">
        <v>2819</v>
      </c>
      <c r="P13" s="1119">
        <v>3</v>
      </c>
      <c r="Q13" s="1119"/>
      <c r="R13" s="1119">
        <v>1</v>
      </c>
      <c r="S13" s="1119">
        <v>1</v>
      </c>
      <c r="T13" s="1119">
        <v>1</v>
      </c>
    </row>
    <row r="14" spans="1:20" s="1120" customFormat="1" ht="87" customHeight="1" x14ac:dyDescent="0.3">
      <c r="A14" s="2436"/>
      <c r="B14" s="2424"/>
      <c r="C14" s="2433" t="s">
        <v>2820</v>
      </c>
      <c r="D14" s="2426">
        <v>0.2</v>
      </c>
      <c r="E14" s="2425" t="s">
        <v>2821</v>
      </c>
      <c r="F14" s="2423">
        <v>0.5</v>
      </c>
      <c r="G14" s="1121" t="s">
        <v>84</v>
      </c>
      <c r="H14" s="709" t="s">
        <v>2822</v>
      </c>
      <c r="I14" s="1121">
        <v>0.8</v>
      </c>
      <c r="J14" s="709" t="s">
        <v>370</v>
      </c>
      <c r="K14" s="1121" t="s">
        <v>87</v>
      </c>
      <c r="L14" s="701" t="s">
        <v>2823</v>
      </c>
      <c r="M14" s="1117">
        <v>1</v>
      </c>
      <c r="N14" s="1122" t="s">
        <v>2824</v>
      </c>
      <c r="O14" s="701" t="s">
        <v>2825</v>
      </c>
      <c r="P14" s="2437" t="s">
        <v>2826</v>
      </c>
      <c r="Q14" s="2438"/>
      <c r="R14" s="2438"/>
      <c r="S14" s="2438"/>
      <c r="T14" s="2439"/>
    </row>
    <row r="15" spans="1:20" s="1120" customFormat="1" ht="69" customHeight="1" x14ac:dyDescent="0.3">
      <c r="A15" s="2436"/>
      <c r="B15" s="2424"/>
      <c r="C15" s="2433"/>
      <c r="D15" s="2426"/>
      <c r="E15" s="2425"/>
      <c r="F15" s="2423"/>
      <c r="G15" s="1121" t="s">
        <v>93</v>
      </c>
      <c r="H15" s="709" t="s">
        <v>2827</v>
      </c>
      <c r="I15" s="1121">
        <v>0.2</v>
      </c>
      <c r="J15" s="709" t="s">
        <v>370</v>
      </c>
      <c r="K15" s="1121" t="s">
        <v>97</v>
      </c>
      <c r="L15" s="701" t="s">
        <v>2828</v>
      </c>
      <c r="M15" s="1117">
        <v>1</v>
      </c>
      <c r="N15" s="1122" t="s">
        <v>2829</v>
      </c>
      <c r="O15" s="701" t="s">
        <v>2830</v>
      </c>
      <c r="P15" s="2437" t="s">
        <v>2826</v>
      </c>
      <c r="Q15" s="2438"/>
      <c r="R15" s="2438"/>
      <c r="S15" s="2438"/>
      <c r="T15" s="2439"/>
    </row>
    <row r="16" spans="1:20" s="1120" customFormat="1" ht="68.25" customHeight="1" x14ac:dyDescent="0.3">
      <c r="A16" s="2436"/>
      <c r="B16" s="2424"/>
      <c r="C16" s="2433"/>
      <c r="D16" s="2426"/>
      <c r="E16" s="2425" t="s">
        <v>2831</v>
      </c>
      <c r="F16" s="2423">
        <v>0.5</v>
      </c>
      <c r="G16" s="2440" t="s">
        <v>101</v>
      </c>
      <c r="H16" s="2425" t="s">
        <v>2832</v>
      </c>
      <c r="I16" s="2423">
        <v>1</v>
      </c>
      <c r="J16" s="2425" t="s">
        <v>370</v>
      </c>
      <c r="K16" s="1121" t="s">
        <v>104</v>
      </c>
      <c r="L16" s="701" t="s">
        <v>2833</v>
      </c>
      <c r="M16" s="1117">
        <v>0.2</v>
      </c>
      <c r="N16" s="1122" t="s">
        <v>2818</v>
      </c>
      <c r="O16" s="724" t="s">
        <v>2834</v>
      </c>
      <c r="P16" s="1119">
        <v>2</v>
      </c>
      <c r="Q16" s="1119">
        <v>1</v>
      </c>
      <c r="R16" s="1119"/>
      <c r="S16" s="1119">
        <v>1</v>
      </c>
      <c r="T16" s="1119"/>
    </row>
    <row r="17" spans="1:20" s="1120" customFormat="1" ht="65.25" customHeight="1" x14ac:dyDescent="0.3">
      <c r="A17" s="2436"/>
      <c r="B17" s="2424"/>
      <c r="C17" s="2433"/>
      <c r="D17" s="2426"/>
      <c r="E17" s="2425"/>
      <c r="F17" s="2423"/>
      <c r="G17" s="2441"/>
      <c r="H17" s="2425"/>
      <c r="I17" s="2423"/>
      <c r="J17" s="2425"/>
      <c r="K17" s="1121" t="s">
        <v>341</v>
      </c>
      <c r="L17" s="879" t="s">
        <v>2835</v>
      </c>
      <c r="M17" s="1123">
        <v>0.5</v>
      </c>
      <c r="N17" s="1124" t="s">
        <v>2818</v>
      </c>
      <c r="O17" s="724" t="s">
        <v>2836</v>
      </c>
      <c r="P17" s="1125">
        <v>1</v>
      </c>
      <c r="Q17" s="1125">
        <v>1</v>
      </c>
      <c r="R17" s="1125">
        <v>1</v>
      </c>
      <c r="S17" s="1125">
        <v>1</v>
      </c>
      <c r="T17" s="1125">
        <v>1</v>
      </c>
    </row>
    <row r="18" spans="1:20" s="1120" customFormat="1" ht="74.25" customHeight="1" x14ac:dyDescent="0.3">
      <c r="A18" s="2436"/>
      <c r="B18" s="2424"/>
      <c r="C18" s="2433"/>
      <c r="D18" s="2426"/>
      <c r="E18" s="2425"/>
      <c r="F18" s="2423"/>
      <c r="G18" s="2442"/>
      <c r="H18" s="2425"/>
      <c r="I18" s="2423"/>
      <c r="J18" s="2425"/>
      <c r="K18" s="1121" t="s">
        <v>342</v>
      </c>
      <c r="L18" s="701" t="s">
        <v>2837</v>
      </c>
      <c r="M18" s="1117">
        <v>0.3</v>
      </c>
      <c r="N18" s="1122" t="s">
        <v>2818</v>
      </c>
      <c r="O18" s="701" t="s">
        <v>2825</v>
      </c>
      <c r="P18" s="1125">
        <v>1</v>
      </c>
      <c r="Q18" s="1125">
        <v>1</v>
      </c>
      <c r="R18" s="1125">
        <v>1</v>
      </c>
      <c r="S18" s="1125">
        <v>1</v>
      </c>
      <c r="T18" s="1125">
        <v>1</v>
      </c>
    </row>
    <row r="19" spans="1:20" s="1120" customFormat="1" ht="99.75" customHeight="1" x14ac:dyDescent="0.3">
      <c r="A19" s="2436"/>
      <c r="B19" s="2424"/>
      <c r="C19" s="2433" t="s">
        <v>2838</v>
      </c>
      <c r="D19" s="2426">
        <v>0.2</v>
      </c>
      <c r="E19" s="2425" t="s">
        <v>2839</v>
      </c>
      <c r="F19" s="2426">
        <v>1</v>
      </c>
      <c r="G19" s="2418" t="s">
        <v>107</v>
      </c>
      <c r="H19" s="2431" t="s">
        <v>2840</v>
      </c>
      <c r="I19" s="2423">
        <v>0.6</v>
      </c>
      <c r="J19" s="2431" t="s">
        <v>370</v>
      </c>
      <c r="K19" s="1121" t="s">
        <v>110</v>
      </c>
      <c r="L19" s="721" t="s">
        <v>2841</v>
      </c>
      <c r="M19" s="1117">
        <v>0.15</v>
      </c>
      <c r="N19" s="1126" t="s">
        <v>2818</v>
      </c>
      <c r="O19" s="1127" t="s">
        <v>2842</v>
      </c>
      <c r="P19" s="1119">
        <v>4</v>
      </c>
      <c r="Q19" s="1119">
        <v>1</v>
      </c>
      <c r="R19" s="1119">
        <v>1</v>
      </c>
      <c r="S19" s="1119">
        <v>1</v>
      </c>
      <c r="T19" s="1119">
        <v>1</v>
      </c>
    </row>
    <row r="20" spans="1:20" s="1120" customFormat="1" ht="155.25" customHeight="1" x14ac:dyDescent="0.3">
      <c r="A20" s="2436"/>
      <c r="B20" s="2424"/>
      <c r="C20" s="2433"/>
      <c r="D20" s="2426"/>
      <c r="E20" s="2425"/>
      <c r="F20" s="2426"/>
      <c r="G20" s="2429"/>
      <c r="H20" s="2431"/>
      <c r="I20" s="2423"/>
      <c r="J20" s="2431"/>
      <c r="K20" s="1121" t="s">
        <v>345</v>
      </c>
      <c r="L20" s="701" t="s">
        <v>2843</v>
      </c>
      <c r="M20" s="1117">
        <v>0.1</v>
      </c>
      <c r="N20" s="1126" t="s">
        <v>2818</v>
      </c>
      <c r="O20" s="1127" t="s">
        <v>2844</v>
      </c>
      <c r="P20" s="1119">
        <v>4</v>
      </c>
      <c r="Q20" s="1119">
        <v>1</v>
      </c>
      <c r="R20" s="1119">
        <v>1</v>
      </c>
      <c r="S20" s="1119">
        <v>1</v>
      </c>
      <c r="T20" s="1119">
        <v>1</v>
      </c>
    </row>
    <row r="21" spans="1:20" s="1120" customFormat="1" ht="116.25" customHeight="1" x14ac:dyDescent="0.3">
      <c r="A21" s="2436"/>
      <c r="B21" s="2424"/>
      <c r="C21" s="2433"/>
      <c r="D21" s="2426"/>
      <c r="E21" s="2425"/>
      <c r="F21" s="2426"/>
      <c r="G21" s="2429"/>
      <c r="H21" s="2431"/>
      <c r="I21" s="2423"/>
      <c r="J21" s="2431"/>
      <c r="K21" s="1121" t="s">
        <v>1755</v>
      </c>
      <c r="L21" s="1128" t="s">
        <v>2845</v>
      </c>
      <c r="M21" s="1117">
        <v>0.15</v>
      </c>
      <c r="N21" s="1126"/>
      <c r="O21" s="1127" t="s">
        <v>2846</v>
      </c>
      <c r="P21" s="1119">
        <v>3</v>
      </c>
      <c r="Q21" s="1119"/>
      <c r="R21" s="1119">
        <v>1</v>
      </c>
      <c r="S21" s="1119">
        <v>1</v>
      </c>
      <c r="T21" s="1119">
        <v>1</v>
      </c>
    </row>
    <row r="22" spans="1:20" s="1120" customFormat="1" ht="121.5" customHeight="1" x14ac:dyDescent="0.3">
      <c r="A22" s="2436"/>
      <c r="B22" s="2424"/>
      <c r="C22" s="2433"/>
      <c r="D22" s="2426"/>
      <c r="E22" s="2425"/>
      <c r="F22" s="2426"/>
      <c r="G22" s="2429"/>
      <c r="H22" s="2431"/>
      <c r="I22" s="2423"/>
      <c r="J22" s="2431"/>
      <c r="K22" s="1121" t="s">
        <v>2197</v>
      </c>
      <c r="L22" s="1128" t="s">
        <v>2847</v>
      </c>
      <c r="M22" s="1117">
        <v>0.1</v>
      </c>
      <c r="N22" s="1126"/>
      <c r="O22" s="1127" t="s">
        <v>2848</v>
      </c>
      <c r="P22" s="1119">
        <v>3</v>
      </c>
      <c r="Q22" s="1119"/>
      <c r="R22" s="1119">
        <v>1</v>
      </c>
      <c r="S22" s="1119">
        <v>1</v>
      </c>
      <c r="T22" s="1119">
        <v>1</v>
      </c>
    </row>
    <row r="23" spans="1:20" s="1120" customFormat="1" ht="96" customHeight="1" x14ac:dyDescent="0.3">
      <c r="A23" s="2436"/>
      <c r="B23" s="2424"/>
      <c r="C23" s="2433"/>
      <c r="D23" s="2426"/>
      <c r="E23" s="2425"/>
      <c r="F23" s="2426"/>
      <c r="G23" s="2429"/>
      <c r="H23" s="2431"/>
      <c r="I23" s="2423"/>
      <c r="J23" s="2431"/>
      <c r="K23" s="1121" t="s">
        <v>2201</v>
      </c>
      <c r="L23" s="1128" t="s">
        <v>2849</v>
      </c>
      <c r="M23" s="1117">
        <v>0.1</v>
      </c>
      <c r="N23" s="1126"/>
      <c r="O23" s="1127" t="s">
        <v>204</v>
      </c>
      <c r="P23" s="1119">
        <v>3</v>
      </c>
      <c r="Q23" s="1119"/>
      <c r="R23" s="1119">
        <v>1</v>
      </c>
      <c r="S23" s="1119">
        <v>1</v>
      </c>
      <c r="T23" s="1119">
        <v>1</v>
      </c>
    </row>
    <row r="24" spans="1:20" s="1120" customFormat="1" ht="77.25" customHeight="1" x14ac:dyDescent="0.3">
      <c r="A24" s="2436"/>
      <c r="B24" s="2424"/>
      <c r="C24" s="2433"/>
      <c r="D24" s="2426"/>
      <c r="E24" s="2425"/>
      <c r="F24" s="2426"/>
      <c r="G24" s="2419"/>
      <c r="H24" s="2431"/>
      <c r="I24" s="2423"/>
      <c r="J24" s="2431"/>
      <c r="K24" s="1121" t="s">
        <v>2204</v>
      </c>
      <c r="L24" s="1127" t="s">
        <v>2850</v>
      </c>
      <c r="M24" s="1117">
        <v>0.4</v>
      </c>
      <c r="N24" s="1126" t="s">
        <v>2818</v>
      </c>
      <c r="O24" s="1127" t="s">
        <v>2851</v>
      </c>
      <c r="P24" s="1119">
        <v>4</v>
      </c>
      <c r="Q24" s="1119">
        <v>1</v>
      </c>
      <c r="R24" s="1119">
        <v>1</v>
      </c>
      <c r="S24" s="1119">
        <v>1</v>
      </c>
      <c r="T24" s="1119">
        <v>1</v>
      </c>
    </row>
    <row r="25" spans="1:20" s="1120" customFormat="1" ht="72.75" customHeight="1" x14ac:dyDescent="0.3">
      <c r="A25" s="2436"/>
      <c r="B25" s="2424"/>
      <c r="C25" s="2433"/>
      <c r="D25" s="2426"/>
      <c r="E25" s="2425"/>
      <c r="F25" s="2426"/>
      <c r="G25" s="1115" t="s">
        <v>114</v>
      </c>
      <c r="H25" s="878" t="s">
        <v>2852</v>
      </c>
      <c r="I25" s="1115">
        <v>0.4</v>
      </c>
      <c r="J25" s="878" t="s">
        <v>370</v>
      </c>
      <c r="K25" s="1115" t="s">
        <v>117</v>
      </c>
      <c r="L25" s="1127" t="s">
        <v>2853</v>
      </c>
      <c r="M25" s="1117">
        <v>1</v>
      </c>
      <c r="N25" s="1126" t="s">
        <v>2818</v>
      </c>
      <c r="O25" s="1127" t="s">
        <v>2854</v>
      </c>
      <c r="P25" s="1119">
        <v>4</v>
      </c>
      <c r="Q25" s="1119">
        <v>1</v>
      </c>
      <c r="R25" s="1119">
        <v>1</v>
      </c>
      <c r="S25" s="1119">
        <v>1</v>
      </c>
      <c r="T25" s="1119">
        <v>1</v>
      </c>
    </row>
    <row r="26" spans="1:20" s="1120" customFormat="1" ht="63" customHeight="1" x14ac:dyDescent="0.3">
      <c r="A26" s="2436"/>
      <c r="B26" s="2424"/>
      <c r="C26" s="2433" t="s">
        <v>2855</v>
      </c>
      <c r="D26" s="2426">
        <v>0.15</v>
      </c>
      <c r="E26" s="2425" t="s">
        <v>2856</v>
      </c>
      <c r="F26" s="2426">
        <v>1</v>
      </c>
      <c r="G26" s="2418" t="s">
        <v>121</v>
      </c>
      <c r="H26" s="2431" t="s">
        <v>2857</v>
      </c>
      <c r="I26" s="2426">
        <v>1</v>
      </c>
      <c r="J26" s="2431" t="s">
        <v>370</v>
      </c>
      <c r="K26" s="1115" t="s">
        <v>124</v>
      </c>
      <c r="L26" s="1129" t="s">
        <v>2858</v>
      </c>
      <c r="M26" s="1117">
        <v>0.25</v>
      </c>
      <c r="N26" s="1130" t="s">
        <v>2859</v>
      </c>
      <c r="O26" s="1129" t="s">
        <v>2860</v>
      </c>
      <c r="P26" s="1119"/>
      <c r="Q26" s="1119"/>
      <c r="R26" s="1119"/>
      <c r="S26" s="1119"/>
      <c r="T26" s="1119"/>
    </row>
    <row r="27" spans="1:20" s="1120" customFormat="1" ht="75.75" customHeight="1" x14ac:dyDescent="0.3">
      <c r="A27" s="2436"/>
      <c r="B27" s="2424"/>
      <c r="C27" s="2433"/>
      <c r="D27" s="2426"/>
      <c r="E27" s="2425"/>
      <c r="F27" s="2426"/>
      <c r="G27" s="2429"/>
      <c r="H27" s="2431"/>
      <c r="I27" s="2426"/>
      <c r="J27" s="2431"/>
      <c r="K27" s="1115" t="s">
        <v>1020</v>
      </c>
      <c r="L27" s="1129" t="s">
        <v>2861</v>
      </c>
      <c r="M27" s="1117">
        <v>0.25</v>
      </c>
      <c r="N27" s="1130" t="s">
        <v>2862</v>
      </c>
      <c r="O27" s="1129" t="s">
        <v>2863</v>
      </c>
      <c r="P27" s="1119">
        <v>8</v>
      </c>
      <c r="Q27" s="1119">
        <v>2</v>
      </c>
      <c r="R27" s="1119">
        <v>2</v>
      </c>
      <c r="S27" s="1119">
        <v>2</v>
      </c>
      <c r="T27" s="1119">
        <v>2</v>
      </c>
    </row>
    <row r="28" spans="1:20" s="1120" customFormat="1" ht="88.5" customHeight="1" x14ac:dyDescent="0.3">
      <c r="A28" s="2436"/>
      <c r="B28" s="2424"/>
      <c r="C28" s="2433"/>
      <c r="D28" s="2426"/>
      <c r="E28" s="2425"/>
      <c r="F28" s="2426"/>
      <c r="G28" s="2429"/>
      <c r="H28" s="2431"/>
      <c r="I28" s="2426"/>
      <c r="J28" s="2431"/>
      <c r="K28" s="1115" t="s">
        <v>1775</v>
      </c>
      <c r="L28" s="1129" t="s">
        <v>2864</v>
      </c>
      <c r="M28" s="1117">
        <v>0.25</v>
      </c>
      <c r="N28" s="1130" t="s">
        <v>2818</v>
      </c>
      <c r="O28" s="1129" t="s">
        <v>2865</v>
      </c>
      <c r="P28" s="1119">
        <v>4</v>
      </c>
      <c r="Q28" s="1119">
        <v>1</v>
      </c>
      <c r="R28" s="1119">
        <v>1</v>
      </c>
      <c r="S28" s="1119">
        <v>1</v>
      </c>
      <c r="T28" s="1119">
        <v>1</v>
      </c>
    </row>
    <row r="29" spans="1:20" s="1120" customFormat="1" ht="66.75" customHeight="1" x14ac:dyDescent="0.3">
      <c r="A29" s="2436"/>
      <c r="B29" s="2424"/>
      <c r="C29" s="2433"/>
      <c r="D29" s="2426"/>
      <c r="E29" s="2425"/>
      <c r="F29" s="2426"/>
      <c r="G29" s="2419"/>
      <c r="H29" s="2431"/>
      <c r="I29" s="2426"/>
      <c r="J29" s="2431"/>
      <c r="K29" s="1115" t="s">
        <v>1778</v>
      </c>
      <c r="L29" s="1129" t="s">
        <v>2866</v>
      </c>
      <c r="M29" s="1117">
        <v>0.25</v>
      </c>
      <c r="N29" s="1130" t="s">
        <v>2862</v>
      </c>
      <c r="O29" s="1129" t="s">
        <v>2867</v>
      </c>
      <c r="P29" s="1125">
        <v>1</v>
      </c>
      <c r="Q29" s="1125">
        <v>1</v>
      </c>
      <c r="R29" s="1125">
        <v>1</v>
      </c>
      <c r="S29" s="1125">
        <v>1</v>
      </c>
      <c r="T29" s="1125">
        <v>1</v>
      </c>
    </row>
    <row r="30" spans="1:20" s="1120" customFormat="1" ht="102" customHeight="1" x14ac:dyDescent="0.3">
      <c r="A30" s="2436"/>
      <c r="B30" s="2424"/>
      <c r="C30" s="2431" t="s">
        <v>2868</v>
      </c>
      <c r="D30" s="2426">
        <v>0.15</v>
      </c>
      <c r="E30" s="2425" t="s">
        <v>2869</v>
      </c>
      <c r="F30" s="2426">
        <v>1</v>
      </c>
      <c r="G30" s="2432" t="s">
        <v>127</v>
      </c>
      <c r="H30" s="2425" t="s">
        <v>2870</v>
      </c>
      <c r="I30" s="2426">
        <v>0.4</v>
      </c>
      <c r="J30" s="2425" t="s">
        <v>370</v>
      </c>
      <c r="K30" s="1131" t="s">
        <v>130</v>
      </c>
      <c r="L30" s="701" t="s">
        <v>2871</v>
      </c>
      <c r="M30" s="1117">
        <v>0.5</v>
      </c>
      <c r="N30" s="1122" t="s">
        <v>2818</v>
      </c>
      <c r="O30" s="701" t="s">
        <v>2872</v>
      </c>
      <c r="P30" s="1125">
        <v>1</v>
      </c>
      <c r="Q30" s="1125">
        <v>1</v>
      </c>
      <c r="R30" s="1125">
        <v>1</v>
      </c>
      <c r="S30" s="1125">
        <v>1</v>
      </c>
      <c r="T30" s="1125">
        <v>1</v>
      </c>
    </row>
    <row r="31" spans="1:20" s="1120" customFormat="1" ht="66.75" customHeight="1" x14ac:dyDescent="0.3">
      <c r="A31" s="2436"/>
      <c r="B31" s="2424"/>
      <c r="C31" s="2431"/>
      <c r="D31" s="2426"/>
      <c r="E31" s="2425"/>
      <c r="F31" s="2426"/>
      <c r="G31" s="2432"/>
      <c r="H31" s="2425"/>
      <c r="I31" s="2426"/>
      <c r="J31" s="2425"/>
      <c r="K31" s="1131" t="s">
        <v>737</v>
      </c>
      <c r="L31" s="701" t="s">
        <v>2873</v>
      </c>
      <c r="M31" s="1117">
        <v>0.5</v>
      </c>
      <c r="N31" s="1122" t="s">
        <v>2818</v>
      </c>
      <c r="O31" s="701" t="s">
        <v>2874</v>
      </c>
      <c r="P31" s="1125">
        <v>1</v>
      </c>
      <c r="Q31" s="1125">
        <v>1</v>
      </c>
      <c r="R31" s="1125">
        <v>1</v>
      </c>
      <c r="S31" s="1125">
        <v>1</v>
      </c>
      <c r="T31" s="1125">
        <v>1</v>
      </c>
    </row>
    <row r="32" spans="1:20" s="1120" customFormat="1" ht="165.75" customHeight="1" x14ac:dyDescent="0.3">
      <c r="A32" s="2436"/>
      <c r="B32" s="2424"/>
      <c r="C32" s="2431"/>
      <c r="D32" s="2426"/>
      <c r="E32" s="2425"/>
      <c r="F32" s="2426"/>
      <c r="G32" s="1131" t="s">
        <v>132</v>
      </c>
      <c r="H32" s="709" t="s">
        <v>2875</v>
      </c>
      <c r="I32" s="1115">
        <v>0.3</v>
      </c>
      <c r="J32" s="709" t="s">
        <v>370</v>
      </c>
      <c r="K32" s="1131" t="s">
        <v>136</v>
      </c>
      <c r="L32" s="701" t="s">
        <v>2876</v>
      </c>
      <c r="M32" s="1117">
        <v>1</v>
      </c>
      <c r="N32" s="1122"/>
      <c r="O32" s="701" t="s">
        <v>2877</v>
      </c>
      <c r="P32" s="1119">
        <v>48</v>
      </c>
      <c r="Q32" s="878" t="s">
        <v>2878</v>
      </c>
      <c r="R32" s="878" t="s">
        <v>2878</v>
      </c>
      <c r="S32" s="878" t="s">
        <v>2878</v>
      </c>
      <c r="T32" s="878" t="s">
        <v>2878</v>
      </c>
    </row>
    <row r="33" spans="1:20" s="1120" customFormat="1" ht="95.25" customHeight="1" x14ac:dyDescent="0.3">
      <c r="A33" s="2436"/>
      <c r="B33" s="2424"/>
      <c r="C33" s="2431"/>
      <c r="D33" s="2426"/>
      <c r="E33" s="2425"/>
      <c r="F33" s="2426"/>
      <c r="G33" s="1132" t="s">
        <v>140</v>
      </c>
      <c r="H33" s="1128" t="s">
        <v>2879</v>
      </c>
      <c r="I33" s="1115">
        <v>0.3</v>
      </c>
      <c r="J33" s="1128" t="s">
        <v>370</v>
      </c>
      <c r="K33" s="1133" t="s">
        <v>143</v>
      </c>
      <c r="L33" s="1128" t="s">
        <v>2880</v>
      </c>
      <c r="M33" s="1117">
        <v>1</v>
      </c>
      <c r="N33" s="1134"/>
      <c r="O33" s="701" t="s">
        <v>2881</v>
      </c>
      <c r="P33" s="1119">
        <v>48</v>
      </c>
      <c r="Q33" s="878" t="s">
        <v>2878</v>
      </c>
      <c r="R33" s="878" t="s">
        <v>2878</v>
      </c>
      <c r="S33" s="878" t="s">
        <v>2878</v>
      </c>
      <c r="T33" s="878" t="s">
        <v>2878</v>
      </c>
    </row>
    <row r="34" spans="1:20" s="1120" customFormat="1" ht="72.75" customHeight="1" x14ac:dyDescent="0.3">
      <c r="A34" s="2436"/>
      <c r="B34" s="2424"/>
      <c r="C34" s="2427" t="s">
        <v>2882</v>
      </c>
      <c r="D34" s="2419">
        <v>0.15</v>
      </c>
      <c r="E34" s="2427" t="s">
        <v>2883</v>
      </c>
      <c r="F34" s="2419">
        <v>1</v>
      </c>
      <c r="G34" s="2429" t="s">
        <v>762</v>
      </c>
      <c r="H34" s="2427" t="s">
        <v>2884</v>
      </c>
      <c r="I34" s="2430">
        <v>1</v>
      </c>
      <c r="J34" s="2427" t="s">
        <v>574</v>
      </c>
      <c r="K34" s="1135" t="s">
        <v>766</v>
      </c>
      <c r="L34" s="1136" t="s">
        <v>2885</v>
      </c>
      <c r="M34" s="1137">
        <v>0.2</v>
      </c>
      <c r="N34" s="1136" t="s">
        <v>2818</v>
      </c>
      <c r="O34" s="721" t="s">
        <v>2886</v>
      </c>
      <c r="P34" s="1138">
        <v>1</v>
      </c>
      <c r="Q34" s="1138">
        <v>1</v>
      </c>
      <c r="R34" s="1138">
        <v>1</v>
      </c>
      <c r="S34" s="1138">
        <v>1</v>
      </c>
      <c r="T34" s="1138">
        <v>1</v>
      </c>
    </row>
    <row r="35" spans="1:20" s="1120" customFormat="1" ht="57.75" customHeight="1" x14ac:dyDescent="0.3">
      <c r="A35" s="2436"/>
      <c r="B35" s="2424"/>
      <c r="C35" s="2428"/>
      <c r="D35" s="2426"/>
      <c r="E35" s="2428"/>
      <c r="F35" s="2426"/>
      <c r="G35" s="2429"/>
      <c r="H35" s="2428"/>
      <c r="I35" s="2424"/>
      <c r="J35" s="2428"/>
      <c r="K35" s="1135" t="s">
        <v>770</v>
      </c>
      <c r="L35" s="879" t="s">
        <v>2887</v>
      </c>
      <c r="M35" s="1123">
        <v>0.2</v>
      </c>
      <c r="N35" s="879" t="s">
        <v>2818</v>
      </c>
      <c r="O35" s="701" t="s">
        <v>2888</v>
      </c>
      <c r="P35" s="1125">
        <v>1</v>
      </c>
      <c r="Q35" s="1125">
        <v>1</v>
      </c>
      <c r="R35" s="1125">
        <v>1</v>
      </c>
      <c r="S35" s="1125">
        <v>1</v>
      </c>
      <c r="T35" s="1125">
        <v>1</v>
      </c>
    </row>
    <row r="36" spans="1:20" s="1120" customFormat="1" ht="43.5" customHeight="1" x14ac:dyDescent="0.3">
      <c r="A36" s="2436"/>
      <c r="B36" s="2424"/>
      <c r="C36" s="2428"/>
      <c r="D36" s="2426"/>
      <c r="E36" s="2428"/>
      <c r="F36" s="2426"/>
      <c r="G36" s="2429"/>
      <c r="H36" s="2428"/>
      <c r="I36" s="2424"/>
      <c r="J36" s="2428"/>
      <c r="K36" s="1135" t="s">
        <v>772</v>
      </c>
      <c r="L36" s="879" t="s">
        <v>2889</v>
      </c>
      <c r="M36" s="1123">
        <v>0.1</v>
      </c>
      <c r="N36" s="1139" t="s">
        <v>2818</v>
      </c>
      <c r="O36" s="701" t="s">
        <v>2890</v>
      </c>
      <c r="P36" s="1119">
        <v>1</v>
      </c>
      <c r="Q36" s="1119"/>
      <c r="R36" s="1119">
        <v>1</v>
      </c>
      <c r="S36" s="1119"/>
      <c r="T36" s="1119"/>
    </row>
    <row r="37" spans="1:20" s="1120" customFormat="1" ht="58.5" customHeight="1" x14ac:dyDescent="0.3">
      <c r="A37" s="2436"/>
      <c r="B37" s="2424"/>
      <c r="C37" s="2428"/>
      <c r="D37" s="2426"/>
      <c r="E37" s="2428"/>
      <c r="F37" s="2426"/>
      <c r="G37" s="2429"/>
      <c r="H37" s="2428"/>
      <c r="I37" s="2424"/>
      <c r="J37" s="2428"/>
      <c r="K37" s="1135" t="s">
        <v>2051</v>
      </c>
      <c r="L37" s="879" t="s">
        <v>2891</v>
      </c>
      <c r="M37" s="1123">
        <v>0.1</v>
      </c>
      <c r="N37" s="1139" t="s">
        <v>2818</v>
      </c>
      <c r="O37" s="701" t="s">
        <v>2892</v>
      </c>
      <c r="P37" s="1119">
        <v>1</v>
      </c>
      <c r="Q37" s="1119"/>
      <c r="R37" s="1119">
        <v>1</v>
      </c>
      <c r="S37" s="1119"/>
      <c r="T37" s="1119"/>
    </row>
    <row r="38" spans="1:20" s="1120" customFormat="1" ht="50.25" customHeight="1" x14ac:dyDescent="0.3">
      <c r="A38" s="2436"/>
      <c r="B38" s="2424"/>
      <c r="C38" s="2428"/>
      <c r="D38" s="2426"/>
      <c r="E38" s="2428"/>
      <c r="F38" s="2426"/>
      <c r="G38" s="2429"/>
      <c r="H38" s="2428"/>
      <c r="I38" s="2424"/>
      <c r="J38" s="2428"/>
      <c r="K38" s="1135" t="s">
        <v>2054</v>
      </c>
      <c r="L38" s="879" t="s">
        <v>2893</v>
      </c>
      <c r="M38" s="1123">
        <v>0.2</v>
      </c>
      <c r="N38" s="1139" t="s">
        <v>2818</v>
      </c>
      <c r="O38" s="701" t="s">
        <v>2894</v>
      </c>
      <c r="P38" s="1125">
        <v>1</v>
      </c>
      <c r="Q38" s="1119"/>
      <c r="R38" s="1125">
        <v>1</v>
      </c>
      <c r="S38" s="1125">
        <v>1</v>
      </c>
      <c r="T38" s="1125">
        <v>1</v>
      </c>
    </row>
    <row r="39" spans="1:20" s="1120" customFormat="1" ht="43.5" customHeight="1" x14ac:dyDescent="0.3">
      <c r="A39" s="2436"/>
      <c r="B39" s="2424"/>
      <c r="C39" s="2428"/>
      <c r="D39" s="2426"/>
      <c r="E39" s="2428"/>
      <c r="F39" s="2426"/>
      <c r="G39" s="2429"/>
      <c r="H39" s="2428"/>
      <c r="I39" s="2424"/>
      <c r="J39" s="2428"/>
      <c r="K39" s="1135" t="s">
        <v>2057</v>
      </c>
      <c r="L39" s="879" t="s">
        <v>2895</v>
      </c>
      <c r="M39" s="1123">
        <v>0.1</v>
      </c>
      <c r="N39" s="1139" t="s">
        <v>2818</v>
      </c>
      <c r="O39" s="701" t="s">
        <v>2896</v>
      </c>
      <c r="P39" s="1119">
        <v>1</v>
      </c>
      <c r="Q39" s="1119"/>
      <c r="R39" s="1119"/>
      <c r="S39" s="1119">
        <v>1</v>
      </c>
      <c r="T39" s="1119"/>
    </row>
    <row r="40" spans="1:20" s="1120" customFormat="1" ht="43.5" customHeight="1" x14ac:dyDescent="0.3">
      <c r="A40" s="2436"/>
      <c r="B40" s="2424"/>
      <c r="C40" s="2428"/>
      <c r="D40" s="2426"/>
      <c r="E40" s="2428"/>
      <c r="F40" s="2426"/>
      <c r="G40" s="2419"/>
      <c r="H40" s="2428"/>
      <c r="I40" s="2424"/>
      <c r="J40" s="2428"/>
      <c r="K40" s="1135" t="s">
        <v>2060</v>
      </c>
      <c r="L40" s="879" t="s">
        <v>2897</v>
      </c>
      <c r="M40" s="1123">
        <v>0.1</v>
      </c>
      <c r="N40" s="1139" t="s">
        <v>2818</v>
      </c>
      <c r="O40" s="701" t="s">
        <v>2898</v>
      </c>
      <c r="P40" s="1119">
        <v>4</v>
      </c>
      <c r="Q40" s="1119">
        <v>1</v>
      </c>
      <c r="R40" s="1119">
        <v>1</v>
      </c>
      <c r="S40" s="1119">
        <v>1</v>
      </c>
      <c r="T40" s="1119">
        <v>1</v>
      </c>
    </row>
    <row r="41" spans="1:20" s="1120" customFormat="1" ht="43.5" customHeight="1" x14ac:dyDescent="0.3">
      <c r="A41" s="2436"/>
      <c r="B41" s="2424">
        <v>0.5</v>
      </c>
      <c r="C41" s="2425" t="s">
        <v>2899</v>
      </c>
      <c r="D41" s="2426">
        <v>1</v>
      </c>
      <c r="E41" s="2425" t="s">
        <v>2900</v>
      </c>
      <c r="F41" s="2426">
        <v>1</v>
      </c>
      <c r="G41" s="2418" t="s">
        <v>776</v>
      </c>
      <c r="H41" s="2420" t="s">
        <v>2901</v>
      </c>
      <c r="I41" s="2423">
        <v>0.2</v>
      </c>
      <c r="J41" s="2420" t="s">
        <v>370</v>
      </c>
      <c r="K41" s="1121" t="s">
        <v>779</v>
      </c>
      <c r="L41" s="1140" t="s">
        <v>2902</v>
      </c>
      <c r="M41" s="1117">
        <v>0.5</v>
      </c>
      <c r="N41" s="1141" t="s">
        <v>2818</v>
      </c>
      <c r="O41" s="1140" t="s">
        <v>2903</v>
      </c>
      <c r="P41" s="1119">
        <v>1</v>
      </c>
      <c r="Q41" s="1119">
        <v>1</v>
      </c>
      <c r="R41" s="1119"/>
      <c r="S41" s="1119"/>
      <c r="T41" s="1119"/>
    </row>
    <row r="42" spans="1:20" s="1120" customFormat="1" ht="43.5" customHeight="1" x14ac:dyDescent="0.3">
      <c r="A42" s="2436"/>
      <c r="B42" s="2424"/>
      <c r="C42" s="2425"/>
      <c r="D42" s="2426"/>
      <c r="E42" s="2425"/>
      <c r="F42" s="2426"/>
      <c r="G42" s="2419"/>
      <c r="H42" s="2420"/>
      <c r="I42" s="2423"/>
      <c r="J42" s="2420"/>
      <c r="K42" s="1121" t="s">
        <v>927</v>
      </c>
      <c r="L42" s="701" t="s">
        <v>2904</v>
      </c>
      <c r="M42" s="1117">
        <v>0.5</v>
      </c>
      <c r="N42" s="1122" t="s">
        <v>2818</v>
      </c>
      <c r="O42" s="701" t="s">
        <v>2905</v>
      </c>
      <c r="P42" s="1119">
        <v>1</v>
      </c>
      <c r="Q42" s="1119">
        <v>1</v>
      </c>
      <c r="R42" s="1119"/>
      <c r="S42" s="1119"/>
      <c r="T42" s="1119"/>
    </row>
    <row r="43" spans="1:20" s="1120" customFormat="1" ht="57.75" customHeight="1" x14ac:dyDescent="0.3">
      <c r="A43" s="2436"/>
      <c r="B43" s="2424"/>
      <c r="C43" s="2425"/>
      <c r="D43" s="2426"/>
      <c r="E43" s="2425"/>
      <c r="F43" s="2426"/>
      <c r="G43" s="1115" t="s">
        <v>784</v>
      </c>
      <c r="H43" s="1142" t="s">
        <v>2906</v>
      </c>
      <c r="I43" s="1121">
        <v>0.1</v>
      </c>
      <c r="J43" s="1142" t="s">
        <v>370</v>
      </c>
      <c r="K43" s="1121" t="s">
        <v>787</v>
      </c>
      <c r="L43" s="701" t="s">
        <v>2907</v>
      </c>
      <c r="M43" s="1117">
        <v>1</v>
      </c>
      <c r="N43" s="1122" t="s">
        <v>2818</v>
      </c>
      <c r="O43" s="701" t="s">
        <v>2908</v>
      </c>
      <c r="P43" s="1119">
        <v>16</v>
      </c>
      <c r="Q43" s="1119">
        <v>4</v>
      </c>
      <c r="R43" s="1119">
        <v>4</v>
      </c>
      <c r="S43" s="1119">
        <v>4</v>
      </c>
      <c r="T43" s="1119">
        <v>4</v>
      </c>
    </row>
    <row r="44" spans="1:20" s="1120" customFormat="1" ht="60.75" customHeight="1" x14ac:dyDescent="0.3">
      <c r="A44" s="2436"/>
      <c r="B44" s="2424"/>
      <c r="C44" s="2425"/>
      <c r="D44" s="2426"/>
      <c r="E44" s="2425"/>
      <c r="F44" s="2426"/>
      <c r="G44" s="1115" t="s">
        <v>790</v>
      </c>
      <c r="H44" s="1142" t="s">
        <v>2909</v>
      </c>
      <c r="I44" s="1143">
        <v>0.2</v>
      </c>
      <c r="J44" s="1142" t="s">
        <v>370</v>
      </c>
      <c r="K44" s="1143" t="s">
        <v>793</v>
      </c>
      <c r="L44" s="926" t="s">
        <v>2910</v>
      </c>
      <c r="M44" s="1144">
        <v>1</v>
      </c>
      <c r="N44" s="1145" t="s">
        <v>2818</v>
      </c>
      <c r="O44" s="701" t="s">
        <v>2911</v>
      </c>
      <c r="P44" s="1119">
        <v>3</v>
      </c>
      <c r="Q44" s="1119">
        <v>1</v>
      </c>
      <c r="R44" s="1119">
        <v>1</v>
      </c>
      <c r="S44" s="1119">
        <v>1</v>
      </c>
      <c r="T44" s="1119"/>
    </row>
    <row r="45" spans="1:20" s="1120" customFormat="1" ht="56.25" customHeight="1" x14ac:dyDescent="0.3">
      <c r="A45" s="2436"/>
      <c r="B45" s="2424"/>
      <c r="C45" s="2425"/>
      <c r="D45" s="2426"/>
      <c r="E45" s="2425"/>
      <c r="F45" s="2426"/>
      <c r="G45" s="2421" t="s">
        <v>795</v>
      </c>
      <c r="H45" s="1472" t="s">
        <v>2912</v>
      </c>
      <c r="I45" s="2422">
        <v>0.3</v>
      </c>
      <c r="J45" s="1472" t="s">
        <v>370</v>
      </c>
      <c r="K45" s="1146" t="s">
        <v>798</v>
      </c>
      <c r="L45" s="879" t="s">
        <v>2913</v>
      </c>
      <c r="M45" s="1144">
        <v>0.5</v>
      </c>
      <c r="N45" s="1147"/>
      <c r="O45" s="701" t="s">
        <v>2914</v>
      </c>
      <c r="P45" s="1148" t="s">
        <v>2915</v>
      </c>
      <c r="Q45" s="1148">
        <v>1</v>
      </c>
      <c r="R45" s="1148">
        <v>1</v>
      </c>
      <c r="S45" s="1148">
        <v>1</v>
      </c>
      <c r="T45" s="1148">
        <v>1</v>
      </c>
    </row>
    <row r="46" spans="1:20" s="1120" customFormat="1" ht="61.5" customHeight="1" x14ac:dyDescent="0.3">
      <c r="A46" s="2436"/>
      <c r="B46" s="2424"/>
      <c r="C46" s="2425"/>
      <c r="D46" s="2426"/>
      <c r="E46" s="2425"/>
      <c r="F46" s="2426"/>
      <c r="G46" s="2421"/>
      <c r="H46" s="1472"/>
      <c r="I46" s="2422"/>
      <c r="J46" s="1472"/>
      <c r="K46" s="1146" t="s">
        <v>931</v>
      </c>
      <c r="L46" s="701" t="s">
        <v>2916</v>
      </c>
      <c r="M46" s="1144">
        <v>0.5</v>
      </c>
      <c r="N46" s="1147"/>
      <c r="O46" s="701" t="s">
        <v>2917</v>
      </c>
      <c r="P46" s="879" t="s">
        <v>2918</v>
      </c>
      <c r="Q46" s="879" t="s">
        <v>2919</v>
      </c>
      <c r="R46" s="879" t="s">
        <v>2919</v>
      </c>
      <c r="S46" s="879" t="s">
        <v>2919</v>
      </c>
      <c r="T46" s="879" t="s">
        <v>2919</v>
      </c>
    </row>
    <row r="47" spans="1:20" ht="63" customHeight="1" x14ac:dyDescent="0.3">
      <c r="A47" s="2436"/>
      <c r="B47" s="2424"/>
      <c r="C47" s="2425"/>
      <c r="D47" s="2426"/>
      <c r="E47" s="2425"/>
      <c r="F47" s="2426"/>
      <c r="G47" s="1144" t="s">
        <v>930</v>
      </c>
      <c r="H47" s="701" t="s">
        <v>2920</v>
      </c>
      <c r="I47" s="1144">
        <v>0.2</v>
      </c>
      <c r="J47" s="701" t="s">
        <v>370</v>
      </c>
      <c r="K47" s="1144" t="s">
        <v>1087</v>
      </c>
      <c r="L47" s="701" t="s">
        <v>2921</v>
      </c>
      <c r="M47" s="1149">
        <v>1</v>
      </c>
      <c r="N47" s="1150"/>
      <c r="O47" s="701" t="s">
        <v>2922</v>
      </c>
      <c r="P47" s="879" t="s">
        <v>2923</v>
      </c>
      <c r="Q47" s="1148">
        <v>0.2</v>
      </c>
      <c r="R47" s="1148">
        <v>0.3</v>
      </c>
      <c r="S47" s="1148">
        <v>0.3</v>
      </c>
      <c r="T47" s="1148">
        <v>0.2</v>
      </c>
    </row>
    <row r="48" spans="1:20" ht="43.5" customHeight="1" x14ac:dyDescent="0.3"/>
  </sheetData>
  <sheetProtection password="DDB6" sheet="1"/>
  <mergeCells count="82">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P14:T14"/>
    <mergeCell ref="P15:T15"/>
    <mergeCell ref="E16:E18"/>
    <mergeCell ref="F16:F18"/>
    <mergeCell ref="G16:G18"/>
    <mergeCell ref="H16:H18"/>
    <mergeCell ref="I16:I18"/>
    <mergeCell ref="J16:J18"/>
    <mergeCell ref="H19:H24"/>
    <mergeCell ref="I19:I24"/>
    <mergeCell ref="J19:J24"/>
    <mergeCell ref="C26:C29"/>
    <mergeCell ref="D26:D29"/>
    <mergeCell ref="E26:E29"/>
    <mergeCell ref="F26:F29"/>
    <mergeCell ref="G26:G29"/>
    <mergeCell ref="H26:H29"/>
    <mergeCell ref="I26:I29"/>
    <mergeCell ref="J26:J29"/>
    <mergeCell ref="C19:C25"/>
    <mergeCell ref="D19:D25"/>
    <mergeCell ref="E19:E25"/>
    <mergeCell ref="F19:F25"/>
    <mergeCell ref="G19:G24"/>
    <mergeCell ref="H30:H31"/>
    <mergeCell ref="I30:I31"/>
    <mergeCell ref="J30:J31"/>
    <mergeCell ref="C34:C40"/>
    <mergeCell ref="D34:D40"/>
    <mergeCell ref="E34:E40"/>
    <mergeCell ref="F34:F40"/>
    <mergeCell ref="G34:G40"/>
    <mergeCell ref="H34:H40"/>
    <mergeCell ref="I34:I40"/>
    <mergeCell ref="J34:J40"/>
    <mergeCell ref="C30:C33"/>
    <mergeCell ref="D30:D33"/>
    <mergeCell ref="E30:E33"/>
    <mergeCell ref="F30:F33"/>
    <mergeCell ref="G30:G31"/>
    <mergeCell ref="B41:B47"/>
    <mergeCell ref="C41:C47"/>
    <mergeCell ref="D41:D47"/>
    <mergeCell ref="E41:E47"/>
    <mergeCell ref="F41:F47"/>
    <mergeCell ref="G41:G42"/>
    <mergeCell ref="J41:J42"/>
    <mergeCell ref="G45:G46"/>
    <mergeCell ref="H45:H46"/>
    <mergeCell ref="I45:I46"/>
    <mergeCell ref="J45:J46"/>
    <mergeCell ref="H41:H42"/>
    <mergeCell ref="I41:I42"/>
  </mergeCells>
  <pageMargins left="0.7" right="0.7" top="0.75" bottom="0.75" header="0.3" footer="0.3"/>
  <pageSetup scale="31"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47"/>
  <sheetViews>
    <sheetView topLeftCell="F34" zoomScale="75" zoomScaleNormal="75" workbookViewId="0">
      <selection activeCell="L39" sqref="L39"/>
    </sheetView>
  </sheetViews>
  <sheetFormatPr baseColWidth="10" defaultRowHeight="16.5" x14ac:dyDescent="0.3"/>
  <cols>
    <col min="1" max="1" width="16.5703125" style="1176" customWidth="1"/>
    <col min="2" max="2" width="12.85546875" style="1177" customWidth="1"/>
    <col min="3" max="3" width="43" style="1151" customWidth="1"/>
    <col min="4" max="4" width="11.42578125" style="1178" customWidth="1"/>
    <col min="5" max="5" width="27.85546875" style="1113" customWidth="1"/>
    <col min="6" max="6" width="12" style="1178" customWidth="1"/>
    <col min="7" max="7" width="7.140625" style="1178" customWidth="1"/>
    <col min="8" max="8" width="40.42578125" style="1113" customWidth="1"/>
    <col min="9" max="9" width="10.42578125" style="1178" customWidth="1"/>
    <col min="10" max="10" width="21" style="1178" customWidth="1"/>
    <col min="11" max="11" width="11.42578125" style="1178" customWidth="1"/>
    <col min="12" max="12" width="42.42578125" style="1" customWidth="1"/>
    <col min="13" max="13" width="13.42578125" style="1155" customWidth="1"/>
    <col min="14" max="14" width="17.5703125" style="1151" customWidth="1"/>
    <col min="15" max="15" width="39.85546875" style="1151" customWidth="1"/>
    <col min="16" max="20" width="13.5703125" style="1151" customWidth="1"/>
    <col min="21" max="16384" width="11.42578125" style="1151"/>
  </cols>
  <sheetData>
    <row r="1" spans="1:20"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0"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0"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0"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0"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0"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0"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0"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0" s="287" customFormat="1" ht="30" customHeight="1" x14ac:dyDescent="0.3">
      <c r="A9" s="1429" t="s">
        <v>2924</v>
      </c>
      <c r="B9" s="1429"/>
      <c r="C9" s="1429"/>
      <c r="D9" s="1429"/>
      <c r="E9" s="1429"/>
      <c r="F9" s="1429"/>
      <c r="G9" s="1429"/>
      <c r="H9" s="1429"/>
      <c r="I9" s="1429"/>
      <c r="J9" s="1429"/>
      <c r="K9" s="1429"/>
      <c r="L9" s="1429"/>
      <c r="M9" s="1429"/>
      <c r="N9" s="1429"/>
      <c r="O9" s="1429"/>
      <c r="P9" s="1429"/>
      <c r="Q9" s="1429"/>
      <c r="R9" s="1429"/>
      <c r="S9" s="1429"/>
      <c r="T9" s="1429"/>
    </row>
    <row r="10" spans="1:20"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0" s="1113"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35" t="s">
        <v>2810</v>
      </c>
      <c r="Q11" s="2435"/>
      <c r="R11" s="2435"/>
      <c r="S11" s="2435"/>
      <c r="T11" s="2435"/>
    </row>
    <row r="12" spans="1:20" s="1113" customFormat="1"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row>
    <row r="13" spans="1:20" s="1120" customFormat="1" ht="115.5" customHeight="1" x14ac:dyDescent="0.3">
      <c r="A13" s="2436" t="s">
        <v>2813</v>
      </c>
      <c r="B13" s="2455">
        <v>0.5</v>
      </c>
      <c r="C13" s="1114" t="s">
        <v>2814</v>
      </c>
      <c r="D13" s="1131">
        <v>0.15</v>
      </c>
      <c r="E13" s="1114" t="s">
        <v>2815</v>
      </c>
      <c r="F13" s="1131">
        <v>1</v>
      </c>
      <c r="G13" s="1131" t="s">
        <v>65</v>
      </c>
      <c r="H13" s="1114" t="s">
        <v>2816</v>
      </c>
      <c r="I13" s="1131">
        <v>1</v>
      </c>
      <c r="J13" s="1114" t="s">
        <v>370</v>
      </c>
      <c r="K13" s="1131" t="s">
        <v>69</v>
      </c>
      <c r="L13" s="1116" t="s">
        <v>2817</v>
      </c>
      <c r="M13" s="1156">
        <v>1</v>
      </c>
      <c r="N13" s="1118" t="s">
        <v>2925</v>
      </c>
      <c r="O13" s="1116" t="s">
        <v>2819</v>
      </c>
      <c r="P13" s="1157">
        <v>12</v>
      </c>
      <c r="Q13" s="1157">
        <v>3</v>
      </c>
      <c r="R13" s="1157">
        <v>3</v>
      </c>
      <c r="S13" s="1157">
        <v>3</v>
      </c>
      <c r="T13" s="1157">
        <v>3</v>
      </c>
    </row>
    <row r="14" spans="1:20" s="1120" customFormat="1" ht="83.25" customHeight="1" x14ac:dyDescent="0.3">
      <c r="A14" s="2436"/>
      <c r="B14" s="2455"/>
      <c r="C14" s="2433" t="s">
        <v>2820</v>
      </c>
      <c r="D14" s="2432">
        <v>0.2</v>
      </c>
      <c r="E14" s="2425" t="s">
        <v>2821</v>
      </c>
      <c r="F14" s="2452">
        <v>0.5</v>
      </c>
      <c r="G14" s="1158" t="s">
        <v>84</v>
      </c>
      <c r="H14" s="709" t="s">
        <v>2822</v>
      </c>
      <c r="I14" s="1158">
        <v>0.8</v>
      </c>
      <c r="J14" s="709" t="s">
        <v>370</v>
      </c>
      <c r="K14" s="1158" t="s">
        <v>87</v>
      </c>
      <c r="L14" s="701" t="s">
        <v>2823</v>
      </c>
      <c r="M14" s="1156">
        <v>1</v>
      </c>
      <c r="N14" s="1122" t="s">
        <v>2926</v>
      </c>
      <c r="O14" s="701" t="s">
        <v>2825</v>
      </c>
      <c r="P14" s="1157">
        <v>4</v>
      </c>
      <c r="Q14" s="1159" t="s">
        <v>2927</v>
      </c>
      <c r="R14" s="1159" t="s">
        <v>2927</v>
      </c>
      <c r="S14" s="1159" t="s">
        <v>2927</v>
      </c>
      <c r="T14" s="1159" t="s">
        <v>2927</v>
      </c>
    </row>
    <row r="15" spans="1:20" s="1120" customFormat="1" ht="55.5" customHeight="1" x14ac:dyDescent="0.3">
      <c r="A15" s="2436"/>
      <c r="B15" s="2455"/>
      <c r="C15" s="2433"/>
      <c r="D15" s="2432"/>
      <c r="E15" s="2425"/>
      <c r="F15" s="2452"/>
      <c r="G15" s="1158" t="s">
        <v>93</v>
      </c>
      <c r="H15" s="709" t="s">
        <v>2827</v>
      </c>
      <c r="I15" s="1158">
        <v>0.2</v>
      </c>
      <c r="J15" s="709" t="s">
        <v>370</v>
      </c>
      <c r="K15" s="1158" t="s">
        <v>97</v>
      </c>
      <c r="L15" s="701" t="s">
        <v>2828</v>
      </c>
      <c r="M15" s="1156">
        <v>1</v>
      </c>
      <c r="N15" s="1122" t="s">
        <v>2928</v>
      </c>
      <c r="O15" s="701" t="s">
        <v>2830</v>
      </c>
      <c r="P15" s="1157">
        <v>4</v>
      </c>
      <c r="Q15" s="1159" t="s">
        <v>2929</v>
      </c>
      <c r="R15" s="1159" t="s">
        <v>2929</v>
      </c>
      <c r="S15" s="1159" t="s">
        <v>2929</v>
      </c>
      <c r="T15" s="1159" t="s">
        <v>2929</v>
      </c>
    </row>
    <row r="16" spans="1:20" s="1120" customFormat="1" ht="82.5" x14ac:dyDescent="0.3">
      <c r="A16" s="2436"/>
      <c r="B16" s="2455"/>
      <c r="C16" s="2433"/>
      <c r="D16" s="2432"/>
      <c r="E16" s="2425" t="s">
        <v>2831</v>
      </c>
      <c r="F16" s="2452">
        <v>0.5</v>
      </c>
      <c r="G16" s="2458" t="s">
        <v>101</v>
      </c>
      <c r="H16" s="2425" t="s">
        <v>2832</v>
      </c>
      <c r="I16" s="2452">
        <v>1</v>
      </c>
      <c r="J16" s="2425" t="s">
        <v>370</v>
      </c>
      <c r="K16" s="1158" t="s">
        <v>104</v>
      </c>
      <c r="L16" s="701" t="s">
        <v>2833</v>
      </c>
      <c r="M16" s="1156">
        <v>0.2</v>
      </c>
      <c r="N16" s="1122" t="s">
        <v>2930</v>
      </c>
      <c r="O16" s="724" t="s">
        <v>2834</v>
      </c>
      <c r="P16" s="1157">
        <v>4</v>
      </c>
      <c r="Q16" s="1159" t="s">
        <v>2931</v>
      </c>
      <c r="R16" s="1159" t="s">
        <v>2932</v>
      </c>
      <c r="S16" s="1159" t="s">
        <v>2932</v>
      </c>
      <c r="T16" s="1159" t="s">
        <v>2932</v>
      </c>
    </row>
    <row r="17" spans="1:20" s="1120" customFormat="1" ht="66" x14ac:dyDescent="0.3">
      <c r="A17" s="2436"/>
      <c r="B17" s="2455"/>
      <c r="C17" s="2433"/>
      <c r="D17" s="2432"/>
      <c r="E17" s="2425"/>
      <c r="F17" s="2452"/>
      <c r="G17" s="2459"/>
      <c r="H17" s="2425"/>
      <c r="I17" s="2452"/>
      <c r="J17" s="2425"/>
      <c r="K17" s="1158" t="s">
        <v>341</v>
      </c>
      <c r="L17" s="879" t="s">
        <v>2835</v>
      </c>
      <c r="M17" s="1160">
        <v>0.5</v>
      </c>
      <c r="N17" s="1122" t="s">
        <v>2930</v>
      </c>
      <c r="O17" s="724" t="s">
        <v>2836</v>
      </c>
      <c r="P17" s="1157">
        <v>4</v>
      </c>
      <c r="Q17" s="1159" t="s">
        <v>2932</v>
      </c>
      <c r="R17" s="1159" t="s">
        <v>2932</v>
      </c>
      <c r="S17" s="1159" t="s">
        <v>2932</v>
      </c>
      <c r="T17" s="1159" t="s">
        <v>2932</v>
      </c>
    </row>
    <row r="18" spans="1:20" s="1120" customFormat="1" ht="66" x14ac:dyDescent="0.3">
      <c r="A18" s="2436"/>
      <c r="B18" s="2455"/>
      <c r="C18" s="2433"/>
      <c r="D18" s="2432"/>
      <c r="E18" s="2425"/>
      <c r="F18" s="2452"/>
      <c r="G18" s="2460"/>
      <c r="H18" s="2425"/>
      <c r="I18" s="2452"/>
      <c r="J18" s="2425"/>
      <c r="K18" s="1158" t="s">
        <v>342</v>
      </c>
      <c r="L18" s="701" t="s">
        <v>2837</v>
      </c>
      <c r="M18" s="1156">
        <v>0.3</v>
      </c>
      <c r="N18" s="1122" t="s">
        <v>2930</v>
      </c>
      <c r="O18" s="701" t="s">
        <v>2825</v>
      </c>
      <c r="P18" s="1161">
        <v>1</v>
      </c>
      <c r="Q18" s="1162">
        <v>1</v>
      </c>
      <c r="R18" s="1162">
        <v>1</v>
      </c>
      <c r="S18" s="1162">
        <v>1</v>
      </c>
      <c r="T18" s="1162">
        <v>1</v>
      </c>
    </row>
    <row r="19" spans="1:20" s="1120" customFormat="1" ht="132" customHeight="1" x14ac:dyDescent="0.3">
      <c r="A19" s="2436"/>
      <c r="B19" s="2455"/>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127" t="s">
        <v>2842</v>
      </c>
      <c r="P19" s="1119">
        <v>4</v>
      </c>
      <c r="Q19" s="1119">
        <v>1</v>
      </c>
      <c r="R19" s="1119">
        <v>1</v>
      </c>
      <c r="S19" s="1119">
        <v>1</v>
      </c>
      <c r="T19" s="1119">
        <v>1</v>
      </c>
    </row>
    <row r="20" spans="1:20" s="1120" customFormat="1" ht="188.25" customHeight="1" x14ac:dyDescent="0.3">
      <c r="A20" s="2436"/>
      <c r="B20" s="2455"/>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0" s="1120" customFormat="1" ht="116.25" customHeight="1" x14ac:dyDescent="0.3">
      <c r="A21" s="2436"/>
      <c r="B21" s="2455"/>
      <c r="C21" s="2433"/>
      <c r="D21" s="2432"/>
      <c r="E21" s="2425"/>
      <c r="F21" s="2432"/>
      <c r="G21" s="2456"/>
      <c r="H21" s="2431"/>
      <c r="I21" s="2452"/>
      <c r="J21" s="2431"/>
      <c r="K21" s="1158" t="s">
        <v>1755</v>
      </c>
      <c r="L21" s="1164" t="s">
        <v>2845</v>
      </c>
      <c r="M21" s="1156">
        <v>0.15</v>
      </c>
      <c r="N21" s="1126"/>
      <c r="O21" s="1127" t="s">
        <v>2846</v>
      </c>
      <c r="P21" s="1119">
        <v>3</v>
      </c>
      <c r="Q21" s="1119"/>
      <c r="R21" s="1119">
        <v>1</v>
      </c>
      <c r="S21" s="1119">
        <v>1</v>
      </c>
      <c r="T21" s="1119">
        <v>1</v>
      </c>
    </row>
    <row r="22" spans="1:20" s="1120" customFormat="1" ht="121.5" customHeight="1" x14ac:dyDescent="0.3">
      <c r="A22" s="2436"/>
      <c r="B22" s="2455"/>
      <c r="C22" s="2433"/>
      <c r="D22" s="2432"/>
      <c r="E22" s="2425"/>
      <c r="F22" s="2432"/>
      <c r="G22" s="2456"/>
      <c r="H22" s="2431"/>
      <c r="I22" s="2452"/>
      <c r="J22" s="2431"/>
      <c r="K22" s="1158" t="s">
        <v>2197</v>
      </c>
      <c r="L22" s="1164" t="s">
        <v>2847</v>
      </c>
      <c r="M22" s="1156">
        <v>0.1</v>
      </c>
      <c r="N22" s="1126"/>
      <c r="O22" s="1127" t="s">
        <v>2848</v>
      </c>
      <c r="P22" s="1119">
        <v>3</v>
      </c>
      <c r="Q22" s="1119"/>
      <c r="R22" s="1119">
        <v>1</v>
      </c>
      <c r="S22" s="1119">
        <v>1</v>
      </c>
      <c r="T22" s="1119">
        <v>1</v>
      </c>
    </row>
    <row r="23" spans="1:20" s="1120" customFormat="1" ht="116.25" customHeight="1" x14ac:dyDescent="0.3">
      <c r="A23" s="2436"/>
      <c r="B23" s="2455"/>
      <c r="C23" s="2433"/>
      <c r="D23" s="2432"/>
      <c r="E23" s="2425"/>
      <c r="F23" s="2432"/>
      <c r="G23" s="2456"/>
      <c r="H23" s="2431"/>
      <c r="I23" s="2452"/>
      <c r="J23" s="2431"/>
      <c r="K23" s="1158" t="s">
        <v>2201</v>
      </c>
      <c r="L23" s="1164" t="s">
        <v>2849</v>
      </c>
      <c r="M23" s="1156">
        <v>0.1</v>
      </c>
      <c r="N23" s="1126"/>
      <c r="O23" s="1127" t="s">
        <v>2933</v>
      </c>
      <c r="P23" s="1119">
        <v>3</v>
      </c>
      <c r="Q23" s="1119"/>
      <c r="R23" s="1119">
        <v>1</v>
      </c>
      <c r="S23" s="1119">
        <v>1</v>
      </c>
      <c r="T23" s="1119">
        <v>1</v>
      </c>
    </row>
    <row r="24" spans="1:20" s="1120" customFormat="1" ht="77.25" customHeight="1" x14ac:dyDescent="0.3">
      <c r="A24" s="2436"/>
      <c r="B24" s="2455"/>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0" s="1120" customFormat="1" ht="68.25" customHeight="1" x14ac:dyDescent="0.3">
      <c r="A25" s="2436"/>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0" s="1120" customFormat="1" ht="49.5" x14ac:dyDescent="0.3">
      <c r="A26" s="2436"/>
      <c r="B26" s="2455"/>
      <c r="C26" s="2433" t="s">
        <v>2855</v>
      </c>
      <c r="D26" s="2432">
        <v>0.15</v>
      </c>
      <c r="E26" s="2425" t="s">
        <v>2856</v>
      </c>
      <c r="F26" s="2432">
        <v>1</v>
      </c>
      <c r="G26" s="2450" t="s">
        <v>121</v>
      </c>
      <c r="H26" s="2431" t="s">
        <v>2857</v>
      </c>
      <c r="I26" s="2432">
        <v>1</v>
      </c>
      <c r="J26" s="2431" t="s">
        <v>370</v>
      </c>
      <c r="K26" s="1131" t="s">
        <v>124</v>
      </c>
      <c r="L26" s="1129" t="s">
        <v>2858</v>
      </c>
      <c r="M26" s="1156">
        <v>0.25</v>
      </c>
      <c r="N26" s="1130" t="s">
        <v>2934</v>
      </c>
      <c r="O26" s="1129" t="s">
        <v>2860</v>
      </c>
      <c r="P26" s="1157">
        <v>2</v>
      </c>
      <c r="Q26" s="1165">
        <v>1</v>
      </c>
      <c r="R26" s="1159"/>
      <c r="S26" s="1159"/>
      <c r="T26" s="1165">
        <v>1</v>
      </c>
    </row>
    <row r="27" spans="1:20" s="1120" customFormat="1" ht="66" x14ac:dyDescent="0.3">
      <c r="A27" s="2436"/>
      <c r="B27" s="2455"/>
      <c r="C27" s="2433"/>
      <c r="D27" s="2432"/>
      <c r="E27" s="2425"/>
      <c r="F27" s="2432"/>
      <c r="G27" s="2456"/>
      <c r="H27" s="2431"/>
      <c r="I27" s="2432"/>
      <c r="J27" s="2431"/>
      <c r="K27" s="1131" t="s">
        <v>1020</v>
      </c>
      <c r="L27" s="1129" t="s">
        <v>2861</v>
      </c>
      <c r="M27" s="1156">
        <v>0.25</v>
      </c>
      <c r="N27" s="1130" t="s">
        <v>2935</v>
      </c>
      <c r="O27" s="1129" t="s">
        <v>2863</v>
      </c>
      <c r="P27" s="1157">
        <v>240</v>
      </c>
      <c r="Q27" s="1165">
        <v>60</v>
      </c>
      <c r="R27" s="1165">
        <v>60</v>
      </c>
      <c r="S27" s="1165">
        <v>60</v>
      </c>
      <c r="T27" s="1165">
        <v>60</v>
      </c>
    </row>
    <row r="28" spans="1:20" s="1120" customFormat="1" ht="66" x14ac:dyDescent="0.3">
      <c r="A28" s="2436"/>
      <c r="B28" s="2455"/>
      <c r="C28" s="2433"/>
      <c r="D28" s="2432"/>
      <c r="E28" s="2425"/>
      <c r="F28" s="2432"/>
      <c r="G28" s="2456"/>
      <c r="H28" s="2431"/>
      <c r="I28" s="2432"/>
      <c r="J28" s="2431"/>
      <c r="K28" s="1131" t="s">
        <v>1775</v>
      </c>
      <c r="L28" s="1129" t="s">
        <v>2864</v>
      </c>
      <c r="M28" s="1156">
        <v>0.25</v>
      </c>
      <c r="N28" s="1130" t="s">
        <v>2936</v>
      </c>
      <c r="O28" s="1129" t="s">
        <v>2865</v>
      </c>
      <c r="P28" s="1157">
        <v>28</v>
      </c>
      <c r="Q28" s="1165">
        <v>7</v>
      </c>
      <c r="R28" s="1165">
        <v>7</v>
      </c>
      <c r="S28" s="1165">
        <v>7</v>
      </c>
      <c r="T28" s="1165">
        <v>7</v>
      </c>
    </row>
    <row r="29" spans="1:20" s="1120" customFormat="1" ht="49.5" x14ac:dyDescent="0.3">
      <c r="A29" s="2436"/>
      <c r="B29" s="2455"/>
      <c r="C29" s="2433"/>
      <c r="D29" s="2432"/>
      <c r="E29" s="2425"/>
      <c r="F29" s="2432"/>
      <c r="G29" s="2451"/>
      <c r="H29" s="2431"/>
      <c r="I29" s="2432"/>
      <c r="J29" s="2431"/>
      <c r="K29" s="1131" t="s">
        <v>1778</v>
      </c>
      <c r="L29" s="1129" t="s">
        <v>2866</v>
      </c>
      <c r="M29" s="1156">
        <v>0.25</v>
      </c>
      <c r="N29" s="1130" t="s">
        <v>2937</v>
      </c>
      <c r="O29" s="1129" t="s">
        <v>2867</v>
      </c>
      <c r="P29" s="1166">
        <v>1</v>
      </c>
      <c r="Q29" s="1167">
        <v>1</v>
      </c>
      <c r="R29" s="1167">
        <v>1</v>
      </c>
      <c r="S29" s="1167">
        <v>1</v>
      </c>
      <c r="T29" s="1167">
        <v>1</v>
      </c>
    </row>
    <row r="30" spans="1:20" s="1120" customFormat="1" ht="106.5" customHeight="1" x14ac:dyDescent="0.3">
      <c r="A30" s="2436"/>
      <c r="B30" s="2455"/>
      <c r="C30" s="2431" t="s">
        <v>2868</v>
      </c>
      <c r="D30" s="2432">
        <v>0.15</v>
      </c>
      <c r="E30" s="2425" t="s">
        <v>2869</v>
      </c>
      <c r="F30" s="2432">
        <v>1</v>
      </c>
      <c r="G30" s="2432" t="s">
        <v>127</v>
      </c>
      <c r="H30" s="2425" t="s">
        <v>2870</v>
      </c>
      <c r="I30" s="2432">
        <v>0.4</v>
      </c>
      <c r="J30" s="2425" t="s">
        <v>370</v>
      </c>
      <c r="K30" s="1131" t="s">
        <v>130</v>
      </c>
      <c r="L30" s="701" t="s">
        <v>2871</v>
      </c>
      <c r="M30" s="1156">
        <v>0.5</v>
      </c>
      <c r="N30" s="1122" t="s">
        <v>2938</v>
      </c>
      <c r="O30" s="701" t="s">
        <v>2872</v>
      </c>
      <c r="P30" s="1166">
        <v>1</v>
      </c>
      <c r="Q30" s="1167">
        <v>1</v>
      </c>
      <c r="R30" s="1167">
        <v>1</v>
      </c>
      <c r="S30" s="1167">
        <v>1</v>
      </c>
      <c r="T30" s="1167">
        <v>1</v>
      </c>
    </row>
    <row r="31" spans="1:20" s="1120" customFormat="1" ht="71.25" customHeight="1" x14ac:dyDescent="0.3">
      <c r="A31" s="2436"/>
      <c r="B31" s="2455"/>
      <c r="C31" s="2431"/>
      <c r="D31" s="2432"/>
      <c r="E31" s="2425"/>
      <c r="F31" s="2432"/>
      <c r="G31" s="2432"/>
      <c r="H31" s="2425"/>
      <c r="I31" s="2432"/>
      <c r="J31" s="2425"/>
      <c r="K31" s="1131" t="s">
        <v>737</v>
      </c>
      <c r="L31" s="701" t="s">
        <v>2873</v>
      </c>
      <c r="M31" s="1156">
        <v>0.5</v>
      </c>
      <c r="N31" s="1122" t="s">
        <v>2938</v>
      </c>
      <c r="O31" s="701" t="s">
        <v>2874</v>
      </c>
      <c r="P31" s="1166">
        <v>1</v>
      </c>
      <c r="Q31" s="1167">
        <v>1</v>
      </c>
      <c r="R31" s="1167">
        <v>1</v>
      </c>
      <c r="S31" s="1167">
        <v>1</v>
      </c>
      <c r="T31" s="1167">
        <v>1</v>
      </c>
    </row>
    <row r="32" spans="1:20" s="1120" customFormat="1" ht="93.75" customHeight="1" x14ac:dyDescent="0.3">
      <c r="A32" s="2436"/>
      <c r="B32" s="2455"/>
      <c r="C32" s="2431"/>
      <c r="D32" s="2432"/>
      <c r="E32" s="2425"/>
      <c r="F32" s="2432"/>
      <c r="G32" s="1131" t="s">
        <v>132</v>
      </c>
      <c r="H32" s="709" t="s">
        <v>2875</v>
      </c>
      <c r="I32" s="1131">
        <v>0.3</v>
      </c>
      <c r="J32" s="709" t="s">
        <v>370</v>
      </c>
      <c r="K32" s="1131" t="s">
        <v>136</v>
      </c>
      <c r="L32" s="701" t="s">
        <v>2876</v>
      </c>
      <c r="M32" s="1156">
        <v>1</v>
      </c>
      <c r="N32" s="1122"/>
      <c r="O32" s="701" t="s">
        <v>2877</v>
      </c>
      <c r="P32" s="1119">
        <v>48</v>
      </c>
      <c r="Q32" s="878" t="s">
        <v>2878</v>
      </c>
      <c r="R32" s="878" t="s">
        <v>2878</v>
      </c>
      <c r="S32" s="878" t="s">
        <v>2878</v>
      </c>
      <c r="T32" s="878" t="s">
        <v>2878</v>
      </c>
    </row>
    <row r="33" spans="1:20" s="1120" customFormat="1" ht="49.5" x14ac:dyDescent="0.3">
      <c r="A33" s="2436"/>
      <c r="B33" s="2455"/>
      <c r="C33" s="2431"/>
      <c r="D33" s="2432"/>
      <c r="E33" s="2425"/>
      <c r="F33" s="2432"/>
      <c r="G33" s="1132" t="s">
        <v>140</v>
      </c>
      <c r="H33" s="1128" t="s">
        <v>2879</v>
      </c>
      <c r="I33" s="1131">
        <v>0.3</v>
      </c>
      <c r="J33" s="1128" t="s">
        <v>370</v>
      </c>
      <c r="K33" s="1133" t="s">
        <v>143</v>
      </c>
      <c r="L33" s="1128" t="s">
        <v>2880</v>
      </c>
      <c r="M33" s="1156">
        <v>1</v>
      </c>
      <c r="N33" s="1134"/>
      <c r="O33" s="701" t="s">
        <v>2881</v>
      </c>
      <c r="P33" s="1119">
        <v>48</v>
      </c>
      <c r="Q33" s="878" t="s">
        <v>2878</v>
      </c>
      <c r="R33" s="878" t="s">
        <v>2878</v>
      </c>
      <c r="S33" s="878" t="s">
        <v>2878</v>
      </c>
      <c r="T33" s="878" t="s">
        <v>2878</v>
      </c>
    </row>
    <row r="34" spans="1:20" s="1120" customFormat="1" ht="49.5" x14ac:dyDescent="0.3">
      <c r="A34" s="2436"/>
      <c r="B34" s="2455"/>
      <c r="C34" s="2428" t="s">
        <v>2882</v>
      </c>
      <c r="D34" s="2432">
        <v>0.15</v>
      </c>
      <c r="E34" s="2428" t="s">
        <v>2883</v>
      </c>
      <c r="F34" s="2432">
        <v>1</v>
      </c>
      <c r="G34" s="2456" t="s">
        <v>762</v>
      </c>
      <c r="H34" s="2427" t="s">
        <v>2884</v>
      </c>
      <c r="I34" s="2457">
        <v>1</v>
      </c>
      <c r="J34" s="2427" t="s">
        <v>574</v>
      </c>
      <c r="K34" s="1168" t="s">
        <v>766</v>
      </c>
      <c r="L34" s="1136" t="s">
        <v>2885</v>
      </c>
      <c r="M34" s="1169">
        <v>0.2</v>
      </c>
      <c r="N34" s="879" t="s">
        <v>2939</v>
      </c>
      <c r="O34" s="701" t="s">
        <v>2886</v>
      </c>
      <c r="P34" s="1166">
        <v>1</v>
      </c>
      <c r="Q34" s="1167">
        <v>1</v>
      </c>
      <c r="R34" s="1167">
        <v>1</v>
      </c>
      <c r="S34" s="1167">
        <v>1</v>
      </c>
      <c r="T34" s="1167">
        <v>1</v>
      </c>
    </row>
    <row r="35" spans="1:20" s="1120" customFormat="1" ht="66" x14ac:dyDescent="0.3">
      <c r="A35" s="2436"/>
      <c r="B35" s="2455"/>
      <c r="C35" s="2428"/>
      <c r="D35" s="2432"/>
      <c r="E35" s="2428"/>
      <c r="F35" s="2432"/>
      <c r="G35" s="2456"/>
      <c r="H35" s="2428"/>
      <c r="I35" s="2455"/>
      <c r="J35" s="2428"/>
      <c r="K35" s="1168" t="s">
        <v>770</v>
      </c>
      <c r="L35" s="879" t="s">
        <v>2887</v>
      </c>
      <c r="M35" s="1160">
        <v>0.2</v>
      </c>
      <c r="N35" s="879" t="s">
        <v>2940</v>
      </c>
      <c r="O35" s="701" t="s">
        <v>2888</v>
      </c>
      <c r="P35" s="1166">
        <v>1</v>
      </c>
      <c r="Q35" s="1167">
        <v>1</v>
      </c>
      <c r="R35" s="1167">
        <v>1</v>
      </c>
      <c r="S35" s="1167">
        <v>1</v>
      </c>
      <c r="T35" s="1167">
        <v>1</v>
      </c>
    </row>
    <row r="36" spans="1:20" s="1120" customFormat="1" ht="49.5" x14ac:dyDescent="0.3">
      <c r="A36" s="2436"/>
      <c r="B36" s="2455"/>
      <c r="C36" s="2428"/>
      <c r="D36" s="2432"/>
      <c r="E36" s="2428"/>
      <c r="F36" s="2432"/>
      <c r="G36" s="2456"/>
      <c r="H36" s="2428"/>
      <c r="I36" s="2455"/>
      <c r="J36" s="2428"/>
      <c r="K36" s="1168" t="s">
        <v>772</v>
      </c>
      <c r="L36" s="879" t="s">
        <v>2889</v>
      </c>
      <c r="M36" s="1160">
        <v>0.1</v>
      </c>
      <c r="N36" s="1139" t="s">
        <v>2941</v>
      </c>
      <c r="O36" s="701" t="s">
        <v>2890</v>
      </c>
      <c r="P36" s="1157">
        <v>4</v>
      </c>
      <c r="Q36" s="1159" t="s">
        <v>2942</v>
      </c>
      <c r="R36" s="1159" t="s">
        <v>2942</v>
      </c>
      <c r="S36" s="1159" t="s">
        <v>2942</v>
      </c>
      <c r="T36" s="1159" t="s">
        <v>2942</v>
      </c>
    </row>
    <row r="37" spans="1:20" s="1120" customFormat="1" ht="33" x14ac:dyDescent="0.3">
      <c r="A37" s="2436"/>
      <c r="B37" s="2455"/>
      <c r="C37" s="2428"/>
      <c r="D37" s="2432"/>
      <c r="E37" s="2428"/>
      <c r="F37" s="2432"/>
      <c r="G37" s="2456"/>
      <c r="H37" s="2428"/>
      <c r="I37" s="2455"/>
      <c r="J37" s="2428"/>
      <c r="K37" s="1168" t="s">
        <v>2051</v>
      </c>
      <c r="L37" s="879" t="s">
        <v>2891</v>
      </c>
      <c r="M37" s="1160">
        <v>0.1</v>
      </c>
      <c r="N37" s="1139" t="s">
        <v>2941</v>
      </c>
      <c r="O37" s="701" t="s">
        <v>2892</v>
      </c>
      <c r="P37" s="1157">
        <v>4</v>
      </c>
      <c r="Q37" s="1159" t="s">
        <v>2943</v>
      </c>
      <c r="R37" s="1159" t="s">
        <v>2932</v>
      </c>
      <c r="S37" s="1159" t="s">
        <v>2932</v>
      </c>
      <c r="T37" s="1159" t="s">
        <v>2932</v>
      </c>
    </row>
    <row r="38" spans="1:20" s="1120" customFormat="1" ht="52.5" customHeight="1" x14ac:dyDescent="0.3">
      <c r="A38" s="2436"/>
      <c r="B38" s="2455"/>
      <c r="C38" s="2428"/>
      <c r="D38" s="2432"/>
      <c r="E38" s="2428"/>
      <c r="F38" s="2432"/>
      <c r="G38" s="2456"/>
      <c r="H38" s="2428"/>
      <c r="I38" s="2455"/>
      <c r="J38" s="2428"/>
      <c r="K38" s="1168" t="s">
        <v>2054</v>
      </c>
      <c r="L38" s="879" t="s">
        <v>2893</v>
      </c>
      <c r="M38" s="1160">
        <v>0.2</v>
      </c>
      <c r="N38" s="1139" t="s">
        <v>2944</v>
      </c>
      <c r="O38" s="701" t="s">
        <v>2894</v>
      </c>
      <c r="P38" s="1157">
        <v>4</v>
      </c>
      <c r="Q38" s="1159" t="s">
        <v>2945</v>
      </c>
      <c r="R38" s="1159" t="s">
        <v>2945</v>
      </c>
      <c r="S38" s="1159" t="s">
        <v>2945</v>
      </c>
      <c r="T38" s="1159" t="s">
        <v>2945</v>
      </c>
    </row>
    <row r="39" spans="1:20" s="1120" customFormat="1" ht="66" x14ac:dyDescent="0.3">
      <c r="A39" s="2436"/>
      <c r="B39" s="2455"/>
      <c r="C39" s="2428"/>
      <c r="D39" s="2432"/>
      <c r="E39" s="2428"/>
      <c r="F39" s="2432"/>
      <c r="G39" s="2456"/>
      <c r="H39" s="2428"/>
      <c r="I39" s="2455"/>
      <c r="J39" s="2428"/>
      <c r="K39" s="1168" t="s">
        <v>2057</v>
      </c>
      <c r="L39" s="879" t="s">
        <v>2895</v>
      </c>
      <c r="M39" s="1160">
        <v>0.1</v>
      </c>
      <c r="N39" s="1139" t="s">
        <v>2946</v>
      </c>
      <c r="O39" s="701" t="s">
        <v>2896</v>
      </c>
      <c r="P39" s="1157">
        <v>4</v>
      </c>
      <c r="Q39" s="1159" t="s">
        <v>2947</v>
      </c>
      <c r="R39" s="1159" t="s">
        <v>2948</v>
      </c>
      <c r="S39" s="1159" t="s">
        <v>2948</v>
      </c>
      <c r="T39" s="1159" t="s">
        <v>2948</v>
      </c>
    </row>
    <row r="40" spans="1:20" s="1120" customFormat="1" ht="33" x14ac:dyDescent="0.3">
      <c r="A40" s="2436"/>
      <c r="B40" s="2455"/>
      <c r="C40" s="2428"/>
      <c r="D40" s="2432"/>
      <c r="E40" s="2428"/>
      <c r="F40" s="2432"/>
      <c r="G40" s="2451"/>
      <c r="H40" s="2428"/>
      <c r="I40" s="2455"/>
      <c r="J40" s="2428"/>
      <c r="K40" s="1168" t="s">
        <v>2060</v>
      </c>
      <c r="L40" s="879" t="s">
        <v>2897</v>
      </c>
      <c r="M40" s="1160">
        <v>0.1</v>
      </c>
      <c r="N40" s="1139" t="s">
        <v>2949</v>
      </c>
      <c r="O40" s="701" t="s">
        <v>2898</v>
      </c>
      <c r="P40" s="1157">
        <v>12</v>
      </c>
      <c r="Q40" s="1165">
        <v>3</v>
      </c>
      <c r="R40" s="1165">
        <v>3</v>
      </c>
      <c r="S40" s="1165">
        <v>3</v>
      </c>
      <c r="T40" s="1165">
        <v>3</v>
      </c>
    </row>
    <row r="41" spans="1:20" s="1120" customFormat="1" ht="82.5" x14ac:dyDescent="0.3">
      <c r="A41" s="2436"/>
      <c r="B41" s="2455">
        <v>0.5</v>
      </c>
      <c r="C41" s="2425" t="s">
        <v>2899</v>
      </c>
      <c r="D41" s="2432">
        <v>1</v>
      </c>
      <c r="E41" s="2425" t="s">
        <v>2900</v>
      </c>
      <c r="F41" s="2432">
        <v>1</v>
      </c>
      <c r="G41" s="2450" t="s">
        <v>776</v>
      </c>
      <c r="H41" s="2420" t="s">
        <v>2901</v>
      </c>
      <c r="I41" s="2452">
        <v>0.2</v>
      </c>
      <c r="J41" s="2420" t="s">
        <v>370</v>
      </c>
      <c r="K41" s="1158" t="s">
        <v>779</v>
      </c>
      <c r="L41" s="1140" t="s">
        <v>2902</v>
      </c>
      <c r="M41" s="1156">
        <v>0.5</v>
      </c>
      <c r="N41" s="1141"/>
      <c r="O41" s="1140" t="s">
        <v>2903</v>
      </c>
      <c r="P41" s="1157">
        <v>3</v>
      </c>
      <c r="Q41" s="1159" t="s">
        <v>2950</v>
      </c>
      <c r="R41" s="1159"/>
      <c r="S41" s="1159" t="s">
        <v>2951</v>
      </c>
      <c r="T41" s="1159" t="s">
        <v>2951</v>
      </c>
    </row>
    <row r="42" spans="1:20" s="1120" customFormat="1" ht="82.5" x14ac:dyDescent="0.3">
      <c r="A42" s="2436"/>
      <c r="B42" s="2455"/>
      <c r="C42" s="2425"/>
      <c r="D42" s="2432"/>
      <c r="E42" s="2425"/>
      <c r="F42" s="2432"/>
      <c r="G42" s="2451"/>
      <c r="H42" s="2420"/>
      <c r="I42" s="2452"/>
      <c r="J42" s="2420"/>
      <c r="K42" s="1158" t="s">
        <v>927</v>
      </c>
      <c r="L42" s="701" t="s">
        <v>2904</v>
      </c>
      <c r="M42" s="1156">
        <v>0.5</v>
      </c>
      <c r="N42" s="1122" t="s">
        <v>2952</v>
      </c>
      <c r="O42" s="701" t="s">
        <v>2905</v>
      </c>
      <c r="P42" s="1157">
        <v>1</v>
      </c>
      <c r="Q42" s="1159" t="s">
        <v>2953</v>
      </c>
      <c r="R42" s="1159"/>
      <c r="S42" s="1159"/>
      <c r="T42" s="1159"/>
    </row>
    <row r="43" spans="1:20" s="1120" customFormat="1" ht="49.5" x14ac:dyDescent="0.3">
      <c r="A43" s="2436"/>
      <c r="B43" s="2455"/>
      <c r="C43" s="2425"/>
      <c r="D43" s="2432"/>
      <c r="E43" s="2425"/>
      <c r="F43" s="2432"/>
      <c r="G43" s="1131" t="s">
        <v>784</v>
      </c>
      <c r="H43" s="1142" t="s">
        <v>2906</v>
      </c>
      <c r="I43" s="1158">
        <v>0.1</v>
      </c>
      <c r="J43" s="1142" t="s">
        <v>370</v>
      </c>
      <c r="K43" s="1158" t="s">
        <v>787</v>
      </c>
      <c r="L43" s="701" t="s">
        <v>2907</v>
      </c>
      <c r="M43" s="1156">
        <v>1</v>
      </c>
      <c r="N43" s="1122" t="s">
        <v>2954</v>
      </c>
      <c r="O43" s="701" t="s">
        <v>2908</v>
      </c>
      <c r="P43" s="1157">
        <v>4</v>
      </c>
      <c r="Q43" s="1159" t="s">
        <v>2955</v>
      </c>
      <c r="R43" s="1159" t="s">
        <v>2955</v>
      </c>
      <c r="S43" s="1159" t="s">
        <v>2955</v>
      </c>
      <c r="T43" s="1159" t="s">
        <v>2955</v>
      </c>
    </row>
    <row r="44" spans="1:20" s="1120" customFormat="1" ht="82.5" x14ac:dyDescent="0.3">
      <c r="A44" s="2436"/>
      <c r="B44" s="2455"/>
      <c r="C44" s="2425"/>
      <c r="D44" s="2432"/>
      <c r="E44" s="2425"/>
      <c r="F44" s="2432"/>
      <c r="G44" s="1131" t="s">
        <v>790</v>
      </c>
      <c r="H44" s="1142" t="s">
        <v>2909</v>
      </c>
      <c r="I44" s="1170">
        <v>0.2</v>
      </c>
      <c r="J44" s="1142" t="s">
        <v>370</v>
      </c>
      <c r="K44" s="1170" t="s">
        <v>793</v>
      </c>
      <c r="L44" s="926" t="s">
        <v>2910</v>
      </c>
      <c r="M44" s="1171">
        <v>1</v>
      </c>
      <c r="N44" s="1145" t="s">
        <v>2818</v>
      </c>
      <c r="O44" s="701" t="s">
        <v>2911</v>
      </c>
      <c r="P44" s="1157">
        <v>4</v>
      </c>
      <c r="Q44" s="1159" t="s">
        <v>2956</v>
      </c>
      <c r="R44" s="1159" t="s">
        <v>2957</v>
      </c>
      <c r="S44" s="1159" t="s">
        <v>2957</v>
      </c>
      <c r="T44" s="1159" t="s">
        <v>2957</v>
      </c>
    </row>
    <row r="45" spans="1:20" s="1120" customFormat="1" ht="49.5" customHeight="1" x14ac:dyDescent="0.3">
      <c r="A45" s="2436"/>
      <c r="B45" s="2455"/>
      <c r="C45" s="2425"/>
      <c r="D45" s="2432"/>
      <c r="E45" s="2425"/>
      <c r="F45" s="2432"/>
      <c r="G45" s="2453" t="s">
        <v>795</v>
      </c>
      <c r="H45" s="1472" t="s">
        <v>2912</v>
      </c>
      <c r="I45" s="2454">
        <v>0.3</v>
      </c>
      <c r="J45" s="1472" t="s">
        <v>370</v>
      </c>
      <c r="K45" s="1172" t="s">
        <v>798</v>
      </c>
      <c r="L45" s="879" t="s">
        <v>2913</v>
      </c>
      <c r="M45" s="1171">
        <v>0.5</v>
      </c>
      <c r="N45" s="1147"/>
      <c r="O45" s="701" t="s">
        <v>2914</v>
      </c>
      <c r="P45" s="1173" t="s">
        <v>2915</v>
      </c>
      <c r="Q45" s="1173">
        <v>1</v>
      </c>
      <c r="R45" s="1173">
        <v>1</v>
      </c>
      <c r="S45" s="1173">
        <v>1</v>
      </c>
      <c r="T45" s="1173">
        <v>1</v>
      </c>
    </row>
    <row r="46" spans="1:20" s="1120" customFormat="1" ht="49.5" x14ac:dyDescent="0.3">
      <c r="A46" s="2436"/>
      <c r="B46" s="2455"/>
      <c r="C46" s="2425"/>
      <c r="D46" s="2432"/>
      <c r="E46" s="2425"/>
      <c r="F46" s="2432"/>
      <c r="G46" s="2453"/>
      <c r="H46" s="1472"/>
      <c r="I46" s="2454"/>
      <c r="J46" s="1472"/>
      <c r="K46" s="1172" t="s">
        <v>931</v>
      </c>
      <c r="L46" s="701" t="s">
        <v>2916</v>
      </c>
      <c r="M46" s="1171">
        <v>0.5</v>
      </c>
      <c r="N46" s="1147"/>
      <c r="O46" s="701" t="s">
        <v>2917</v>
      </c>
      <c r="P46" s="1174" t="s">
        <v>2918</v>
      </c>
      <c r="Q46" s="1175" t="s">
        <v>2919</v>
      </c>
      <c r="R46" s="1175" t="s">
        <v>2919</v>
      </c>
      <c r="S46" s="1175" t="s">
        <v>2919</v>
      </c>
      <c r="T46" s="1175" t="s">
        <v>2919</v>
      </c>
    </row>
    <row r="47" spans="1:20" ht="115.5" x14ac:dyDescent="0.3">
      <c r="A47" s="2436"/>
      <c r="B47" s="2455"/>
      <c r="C47" s="2425"/>
      <c r="D47" s="2432"/>
      <c r="E47" s="2425"/>
      <c r="F47" s="2432"/>
      <c r="G47" s="1171" t="s">
        <v>930</v>
      </c>
      <c r="H47" s="701" t="s">
        <v>2920</v>
      </c>
      <c r="I47" s="1171">
        <v>0.2</v>
      </c>
      <c r="J47" s="701" t="s">
        <v>370</v>
      </c>
      <c r="K47" s="1171" t="s">
        <v>1087</v>
      </c>
      <c r="L47" s="701" t="s">
        <v>2921</v>
      </c>
      <c r="M47" s="1149">
        <v>1</v>
      </c>
      <c r="N47" s="1150"/>
      <c r="O47" s="701" t="s">
        <v>2922</v>
      </c>
      <c r="P47" s="1175" t="s">
        <v>2923</v>
      </c>
      <c r="Q47" s="1173">
        <v>0.2</v>
      </c>
      <c r="R47" s="1173">
        <v>0.3</v>
      </c>
      <c r="S47" s="1173">
        <v>0.3</v>
      </c>
      <c r="T47" s="1173">
        <v>0.2</v>
      </c>
    </row>
  </sheetData>
  <sheetProtection password="DDB6" sheet="1"/>
  <mergeCells count="80">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H30:H31"/>
    <mergeCell ref="I30:I31"/>
    <mergeCell ref="J30:J31"/>
    <mergeCell ref="C34:C40"/>
    <mergeCell ref="D34:D40"/>
    <mergeCell ref="E34:E40"/>
    <mergeCell ref="F34:F40"/>
    <mergeCell ref="G34:G40"/>
    <mergeCell ref="H34:H40"/>
    <mergeCell ref="I34:I40"/>
    <mergeCell ref="J34:J40"/>
    <mergeCell ref="C30:C33"/>
    <mergeCell ref="D30:D33"/>
    <mergeCell ref="E30:E33"/>
    <mergeCell ref="F30:F33"/>
    <mergeCell ref="G30:G31"/>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47"/>
  <sheetViews>
    <sheetView tabSelected="1" topLeftCell="E1" zoomScale="75" zoomScaleNormal="75" workbookViewId="0">
      <selection activeCell="L39" sqref="L39"/>
    </sheetView>
  </sheetViews>
  <sheetFormatPr baseColWidth="10" defaultRowHeight="16.5" x14ac:dyDescent="0.3"/>
  <cols>
    <col min="1" max="1" width="13.425781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7" style="1178" customWidth="1"/>
    <col min="10" max="10" width="21" style="1178" customWidth="1"/>
    <col min="11" max="11" width="7" style="1178" customWidth="1"/>
    <col min="12" max="12" width="53.42578125" style="1" customWidth="1"/>
    <col min="13" max="13" width="7.5703125" style="1155" customWidth="1"/>
    <col min="14" max="14" width="22.5703125" style="1151" customWidth="1"/>
    <col min="15" max="15" width="39.85546875" style="1151" customWidth="1"/>
    <col min="16" max="16" width="9.5703125" style="1151" customWidth="1"/>
    <col min="17" max="17" width="11.42578125" style="1151"/>
    <col min="18" max="18" width="10.140625" style="1151" customWidth="1"/>
    <col min="19" max="19" width="11.42578125" style="1151"/>
    <col min="20" max="20" width="10" style="1151" customWidth="1"/>
    <col min="21" max="16384" width="11.42578125" style="1151"/>
  </cols>
  <sheetData>
    <row r="1" spans="1:20"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0"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0"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0"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0"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0"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0"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0"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0" s="287" customFormat="1" ht="30" customHeight="1" x14ac:dyDescent="0.3">
      <c r="A9" s="1429" t="s">
        <v>2958</v>
      </c>
      <c r="B9" s="1429"/>
      <c r="C9" s="1429"/>
      <c r="D9" s="1429"/>
      <c r="E9" s="1429"/>
      <c r="F9" s="1429"/>
      <c r="G9" s="1429"/>
      <c r="H9" s="1429"/>
      <c r="I9" s="1429"/>
      <c r="J9" s="1429"/>
      <c r="K9" s="1429"/>
      <c r="L9" s="1429"/>
      <c r="M9" s="1429"/>
      <c r="N9" s="1429"/>
      <c r="O9" s="1429"/>
      <c r="P9" s="1429"/>
      <c r="Q9" s="1429"/>
      <c r="R9" s="1429"/>
      <c r="S9" s="1429"/>
      <c r="T9" s="1429"/>
    </row>
    <row r="10" spans="1:20"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0" s="1113"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35" t="s">
        <v>2810</v>
      </c>
      <c r="Q11" s="2435"/>
      <c r="R11" s="2435"/>
      <c r="S11" s="2435"/>
      <c r="T11" s="2435"/>
    </row>
    <row r="12" spans="1:20" s="1113" customFormat="1"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row>
    <row r="13" spans="1:20" s="1120" customFormat="1" ht="115.5" customHeight="1" x14ac:dyDescent="0.3">
      <c r="A13" s="2436" t="s">
        <v>2813</v>
      </c>
      <c r="B13" s="2455">
        <v>0.5</v>
      </c>
      <c r="C13" s="1114" t="s">
        <v>2814</v>
      </c>
      <c r="D13" s="1131">
        <v>0.15</v>
      </c>
      <c r="E13" s="1114" t="s">
        <v>2815</v>
      </c>
      <c r="F13" s="1131">
        <v>1</v>
      </c>
      <c r="G13" s="1131" t="s">
        <v>65</v>
      </c>
      <c r="H13" s="1114" t="s">
        <v>2816</v>
      </c>
      <c r="I13" s="1131">
        <v>1</v>
      </c>
      <c r="J13" s="1114" t="s">
        <v>370</v>
      </c>
      <c r="K13" s="1131" t="s">
        <v>69</v>
      </c>
      <c r="L13" s="1116" t="s">
        <v>2817</v>
      </c>
      <c r="M13" s="1156">
        <v>1</v>
      </c>
      <c r="N13" s="1118" t="s">
        <v>2959</v>
      </c>
      <c r="O13" s="1116" t="s">
        <v>2819</v>
      </c>
      <c r="P13" s="1134">
        <v>8</v>
      </c>
      <c r="Q13" s="1134">
        <v>2</v>
      </c>
      <c r="R13" s="1134">
        <v>2</v>
      </c>
      <c r="S13" s="1134">
        <v>2</v>
      </c>
      <c r="T13" s="1134">
        <v>2</v>
      </c>
    </row>
    <row r="14" spans="1:20" s="1120" customFormat="1" ht="85.5" customHeight="1" x14ac:dyDescent="0.3">
      <c r="A14" s="2436"/>
      <c r="B14" s="2455"/>
      <c r="C14" s="2465" t="s">
        <v>2820</v>
      </c>
      <c r="D14" s="2453">
        <v>0.2</v>
      </c>
      <c r="E14" s="1472" t="s">
        <v>2821</v>
      </c>
      <c r="F14" s="2454">
        <v>0.5</v>
      </c>
      <c r="G14" s="1172" t="s">
        <v>84</v>
      </c>
      <c r="H14" s="701" t="s">
        <v>2822</v>
      </c>
      <c r="I14" s="1172">
        <v>0.8</v>
      </c>
      <c r="J14" s="709" t="s">
        <v>370</v>
      </c>
      <c r="K14" s="1172" t="s">
        <v>87</v>
      </c>
      <c r="L14" s="701" t="s">
        <v>2823</v>
      </c>
      <c r="M14" s="1156">
        <v>1</v>
      </c>
      <c r="N14" s="1122" t="s">
        <v>2960</v>
      </c>
      <c r="O14" s="701" t="s">
        <v>2825</v>
      </c>
      <c r="P14" s="1150">
        <v>4</v>
      </c>
      <c r="Q14" s="1150">
        <v>1</v>
      </c>
      <c r="R14" s="1150">
        <v>1</v>
      </c>
      <c r="S14" s="1150">
        <v>1</v>
      </c>
      <c r="T14" s="1150">
        <v>1</v>
      </c>
    </row>
    <row r="15" spans="1:20" s="1120" customFormat="1" ht="55.5" customHeight="1" x14ac:dyDescent="0.3">
      <c r="A15" s="2436"/>
      <c r="B15" s="2455"/>
      <c r="C15" s="2465"/>
      <c r="D15" s="2453"/>
      <c r="E15" s="1472"/>
      <c r="F15" s="2454"/>
      <c r="G15" s="1172" t="s">
        <v>93</v>
      </c>
      <c r="H15" s="701" t="s">
        <v>2827</v>
      </c>
      <c r="I15" s="1172">
        <v>0.2</v>
      </c>
      <c r="J15" s="709" t="s">
        <v>370</v>
      </c>
      <c r="K15" s="1172" t="s">
        <v>97</v>
      </c>
      <c r="L15" s="701" t="s">
        <v>2961</v>
      </c>
      <c r="M15" s="1156">
        <v>1</v>
      </c>
      <c r="N15" s="1122" t="s">
        <v>2962</v>
      </c>
      <c r="O15" s="701" t="s">
        <v>2830</v>
      </c>
      <c r="P15" s="1150"/>
      <c r="Q15" s="1150"/>
      <c r="R15" s="1150"/>
      <c r="S15" s="1150"/>
      <c r="T15" s="1150"/>
    </row>
    <row r="16" spans="1:20" s="1120" customFormat="1" ht="49.5" x14ac:dyDescent="0.3">
      <c r="A16" s="2436"/>
      <c r="B16" s="2455"/>
      <c r="C16" s="2465"/>
      <c r="D16" s="2453"/>
      <c r="E16" s="1472" t="s">
        <v>2831</v>
      </c>
      <c r="F16" s="2454">
        <v>0.5</v>
      </c>
      <c r="G16" s="2469" t="s">
        <v>101</v>
      </c>
      <c r="H16" s="1472" t="s">
        <v>2832</v>
      </c>
      <c r="I16" s="2454">
        <v>1</v>
      </c>
      <c r="J16" s="2425" t="s">
        <v>370</v>
      </c>
      <c r="K16" s="1172" t="s">
        <v>104</v>
      </c>
      <c r="L16" s="701" t="s">
        <v>2833</v>
      </c>
      <c r="M16" s="1156">
        <v>0.2</v>
      </c>
      <c r="N16" s="1122" t="s">
        <v>2963</v>
      </c>
      <c r="O16" s="724" t="s">
        <v>2834</v>
      </c>
      <c r="P16" s="1150">
        <v>4</v>
      </c>
      <c r="Q16" s="1150">
        <v>1</v>
      </c>
      <c r="R16" s="1150">
        <v>1</v>
      </c>
      <c r="S16" s="1150">
        <v>1</v>
      </c>
      <c r="T16" s="1150">
        <v>1</v>
      </c>
    </row>
    <row r="17" spans="1:20" s="1120" customFormat="1" ht="49.5" x14ac:dyDescent="0.3">
      <c r="A17" s="2436"/>
      <c r="B17" s="2455"/>
      <c r="C17" s="2465"/>
      <c r="D17" s="2453"/>
      <c r="E17" s="1472"/>
      <c r="F17" s="2454"/>
      <c r="G17" s="2470"/>
      <c r="H17" s="1472"/>
      <c r="I17" s="2454"/>
      <c r="J17" s="2425"/>
      <c r="K17" s="1172" t="s">
        <v>341</v>
      </c>
      <c r="L17" s="879" t="s">
        <v>2835</v>
      </c>
      <c r="M17" s="1160">
        <v>0.5</v>
      </c>
      <c r="N17" s="1124" t="s">
        <v>2964</v>
      </c>
      <c r="O17" s="724" t="s">
        <v>2836</v>
      </c>
      <c r="P17" s="1150">
        <v>4</v>
      </c>
      <c r="Q17" s="1150">
        <v>1</v>
      </c>
      <c r="R17" s="1150">
        <v>1</v>
      </c>
      <c r="S17" s="1150">
        <v>1</v>
      </c>
      <c r="T17" s="1150">
        <v>1</v>
      </c>
    </row>
    <row r="18" spans="1:20" s="1120" customFormat="1" ht="49.5" x14ac:dyDescent="0.3">
      <c r="A18" s="2436"/>
      <c r="B18" s="2455"/>
      <c r="C18" s="2465"/>
      <c r="D18" s="2453"/>
      <c r="E18" s="1472"/>
      <c r="F18" s="2454"/>
      <c r="G18" s="2471"/>
      <c r="H18" s="1472"/>
      <c r="I18" s="2454"/>
      <c r="J18" s="2425"/>
      <c r="K18" s="1172" t="s">
        <v>342</v>
      </c>
      <c r="L18" s="701" t="s">
        <v>2837</v>
      </c>
      <c r="M18" s="1156">
        <v>0.3</v>
      </c>
      <c r="N18" s="1124" t="s">
        <v>2964</v>
      </c>
      <c r="O18" s="701" t="s">
        <v>2825</v>
      </c>
      <c r="P18" s="1150">
        <v>4</v>
      </c>
      <c r="Q18" s="1150">
        <v>1</v>
      </c>
      <c r="R18" s="1150">
        <v>1</v>
      </c>
      <c r="S18" s="1150">
        <v>1</v>
      </c>
      <c r="T18" s="1150">
        <v>1</v>
      </c>
    </row>
    <row r="19" spans="1:20" s="1120" customFormat="1" ht="132" customHeight="1" x14ac:dyDescent="0.3">
      <c r="A19" s="2436"/>
      <c r="B19" s="2455"/>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127" t="s">
        <v>2842</v>
      </c>
      <c r="P19" s="1119">
        <v>4</v>
      </c>
      <c r="Q19" s="1119">
        <v>1</v>
      </c>
      <c r="R19" s="1119">
        <v>1</v>
      </c>
      <c r="S19" s="1119">
        <v>1</v>
      </c>
      <c r="T19" s="1119">
        <v>1</v>
      </c>
    </row>
    <row r="20" spans="1:20" s="1120" customFormat="1" ht="188.25" customHeight="1" x14ac:dyDescent="0.3">
      <c r="A20" s="2436"/>
      <c r="B20" s="2455"/>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0" s="1120" customFormat="1" ht="116.25" customHeight="1" x14ac:dyDescent="0.3">
      <c r="A21" s="2436"/>
      <c r="B21" s="2455"/>
      <c r="C21" s="2433"/>
      <c r="D21" s="2432"/>
      <c r="E21" s="2425"/>
      <c r="F21" s="2432"/>
      <c r="G21" s="2456"/>
      <c r="H21" s="2431"/>
      <c r="I21" s="2452"/>
      <c r="J21" s="2431"/>
      <c r="K21" s="1158" t="s">
        <v>1755</v>
      </c>
      <c r="L21" s="1164" t="s">
        <v>2845</v>
      </c>
      <c r="M21" s="1156">
        <v>0.15</v>
      </c>
      <c r="N21" s="1126"/>
      <c r="O21" s="1127" t="s">
        <v>2846</v>
      </c>
      <c r="P21" s="1119">
        <v>3</v>
      </c>
      <c r="Q21" s="1119"/>
      <c r="R21" s="1119">
        <v>1</v>
      </c>
      <c r="S21" s="1119">
        <v>1</v>
      </c>
      <c r="T21" s="1119">
        <v>1</v>
      </c>
    </row>
    <row r="22" spans="1:20" s="1120" customFormat="1" ht="121.5" customHeight="1" x14ac:dyDescent="0.3">
      <c r="A22" s="2436"/>
      <c r="B22" s="2455"/>
      <c r="C22" s="2433"/>
      <c r="D22" s="2432"/>
      <c r="E22" s="2425"/>
      <c r="F22" s="2432"/>
      <c r="G22" s="2456"/>
      <c r="H22" s="2431"/>
      <c r="I22" s="2452"/>
      <c r="J22" s="2431"/>
      <c r="K22" s="1158" t="s">
        <v>2197</v>
      </c>
      <c r="L22" s="1164" t="s">
        <v>2847</v>
      </c>
      <c r="M22" s="1156">
        <v>0.1</v>
      </c>
      <c r="N22" s="1126"/>
      <c r="O22" s="1127" t="s">
        <v>2848</v>
      </c>
      <c r="P22" s="1119">
        <v>3</v>
      </c>
      <c r="Q22" s="1119"/>
      <c r="R22" s="1119">
        <v>1</v>
      </c>
      <c r="S22" s="1119">
        <v>1</v>
      </c>
      <c r="T22" s="1119">
        <v>1</v>
      </c>
    </row>
    <row r="23" spans="1:20" s="1120" customFormat="1" ht="116.25" customHeight="1" x14ac:dyDescent="0.3">
      <c r="A23" s="2436"/>
      <c r="B23" s="2455"/>
      <c r="C23" s="2433"/>
      <c r="D23" s="2432"/>
      <c r="E23" s="2425"/>
      <c r="F23" s="2432"/>
      <c r="G23" s="2456"/>
      <c r="H23" s="2431"/>
      <c r="I23" s="2452"/>
      <c r="J23" s="2431"/>
      <c r="K23" s="1158" t="s">
        <v>2201</v>
      </c>
      <c r="L23" s="1164" t="s">
        <v>2849</v>
      </c>
      <c r="M23" s="1156">
        <v>0.1</v>
      </c>
      <c r="N23" s="1126"/>
      <c r="O23" s="1127" t="s">
        <v>2933</v>
      </c>
      <c r="P23" s="1119">
        <v>3</v>
      </c>
      <c r="Q23" s="1119"/>
      <c r="R23" s="1119">
        <v>1</v>
      </c>
      <c r="S23" s="1119">
        <v>1</v>
      </c>
      <c r="T23" s="1119">
        <v>1</v>
      </c>
    </row>
    <row r="24" spans="1:20" s="1120" customFormat="1" ht="77.25" customHeight="1" x14ac:dyDescent="0.3">
      <c r="A24" s="2436"/>
      <c r="B24" s="2455"/>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0" s="1120" customFormat="1" ht="68.25" customHeight="1" x14ac:dyDescent="0.3">
      <c r="A25" s="2436"/>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0" s="1179" customFormat="1" ht="49.5" x14ac:dyDescent="0.3">
      <c r="A26" s="2436"/>
      <c r="B26" s="2455"/>
      <c r="C26" s="2465" t="s">
        <v>2855</v>
      </c>
      <c r="D26" s="2453">
        <v>0.15</v>
      </c>
      <c r="E26" s="1472" t="s">
        <v>2856</v>
      </c>
      <c r="F26" s="2453">
        <v>1</v>
      </c>
      <c r="G26" s="2466" t="s">
        <v>121</v>
      </c>
      <c r="H26" s="2464" t="s">
        <v>2857</v>
      </c>
      <c r="I26" s="2453">
        <v>1</v>
      </c>
      <c r="J26" s="2431" t="s">
        <v>370</v>
      </c>
      <c r="K26" s="1156" t="s">
        <v>124</v>
      </c>
      <c r="L26" s="1129" t="s">
        <v>2858</v>
      </c>
      <c r="M26" s="1156">
        <v>0.25</v>
      </c>
      <c r="N26" s="1130" t="s">
        <v>2965</v>
      </c>
      <c r="O26" s="1129" t="s">
        <v>2860</v>
      </c>
      <c r="P26" s="1150"/>
      <c r="Q26" s="1150"/>
      <c r="R26" s="1150"/>
      <c r="S26" s="1150"/>
      <c r="T26" s="1150"/>
    </row>
    <row r="27" spans="1:20" s="1179" customFormat="1" ht="66" x14ac:dyDescent="0.3">
      <c r="A27" s="2436"/>
      <c r="B27" s="2455"/>
      <c r="C27" s="2465"/>
      <c r="D27" s="2453"/>
      <c r="E27" s="1472"/>
      <c r="F27" s="2453"/>
      <c r="G27" s="2467"/>
      <c r="H27" s="2464"/>
      <c r="I27" s="2453"/>
      <c r="J27" s="2431"/>
      <c r="K27" s="1156" t="s">
        <v>1020</v>
      </c>
      <c r="L27" s="1129" t="s">
        <v>2861</v>
      </c>
      <c r="M27" s="1156">
        <v>0.25</v>
      </c>
      <c r="N27" s="1130" t="s">
        <v>2966</v>
      </c>
      <c r="O27" s="1129" t="s">
        <v>2863</v>
      </c>
      <c r="P27" s="1150">
        <v>24</v>
      </c>
      <c r="Q27" s="1150">
        <v>6</v>
      </c>
      <c r="R27" s="1150">
        <v>6</v>
      </c>
      <c r="S27" s="1150">
        <v>6</v>
      </c>
      <c r="T27" s="1150">
        <v>6</v>
      </c>
    </row>
    <row r="28" spans="1:20" s="1179" customFormat="1" ht="66" x14ac:dyDescent="0.3">
      <c r="A28" s="2436"/>
      <c r="B28" s="2455"/>
      <c r="C28" s="2465"/>
      <c r="D28" s="2453"/>
      <c r="E28" s="1472"/>
      <c r="F28" s="2453"/>
      <c r="G28" s="2467"/>
      <c r="H28" s="2464"/>
      <c r="I28" s="2453"/>
      <c r="J28" s="2431"/>
      <c r="K28" s="1156" t="s">
        <v>1775</v>
      </c>
      <c r="L28" s="1129" t="s">
        <v>2864</v>
      </c>
      <c r="M28" s="1156">
        <v>0.25</v>
      </c>
      <c r="N28" s="1130" t="s">
        <v>2967</v>
      </c>
      <c r="O28" s="1129" t="s">
        <v>2865</v>
      </c>
      <c r="P28" s="1150">
        <v>12</v>
      </c>
      <c r="Q28" s="1150">
        <v>3</v>
      </c>
      <c r="R28" s="1150">
        <v>3</v>
      </c>
      <c r="S28" s="1150">
        <v>3</v>
      </c>
      <c r="T28" s="1150">
        <v>3</v>
      </c>
    </row>
    <row r="29" spans="1:20" s="1179" customFormat="1" ht="49.5" x14ac:dyDescent="0.3">
      <c r="A29" s="2436"/>
      <c r="B29" s="2455"/>
      <c r="C29" s="2465"/>
      <c r="D29" s="2453"/>
      <c r="E29" s="1472"/>
      <c r="F29" s="2453"/>
      <c r="G29" s="2468"/>
      <c r="H29" s="2464"/>
      <c r="I29" s="2453"/>
      <c r="J29" s="2431"/>
      <c r="K29" s="1156" t="s">
        <v>1778</v>
      </c>
      <c r="L29" s="1129" t="s">
        <v>2866</v>
      </c>
      <c r="M29" s="1156">
        <v>0.25</v>
      </c>
      <c r="N29" s="1130" t="s">
        <v>2967</v>
      </c>
      <c r="O29" s="1129" t="s">
        <v>2867</v>
      </c>
      <c r="P29" s="1150"/>
      <c r="Q29" s="1150"/>
      <c r="R29" s="1150"/>
      <c r="S29" s="1150"/>
      <c r="T29" s="1150"/>
    </row>
    <row r="30" spans="1:20" s="1179" customFormat="1" ht="106.5" customHeight="1" x14ac:dyDescent="0.3">
      <c r="A30" s="2436"/>
      <c r="B30" s="2455"/>
      <c r="C30" s="2464" t="s">
        <v>2868</v>
      </c>
      <c r="D30" s="2453">
        <v>0.15</v>
      </c>
      <c r="E30" s="1472" t="s">
        <v>2869</v>
      </c>
      <c r="F30" s="2453">
        <v>1</v>
      </c>
      <c r="G30" s="2432" t="s">
        <v>127</v>
      </c>
      <c r="H30" s="2425" t="s">
        <v>2870</v>
      </c>
      <c r="I30" s="2432">
        <v>0.4</v>
      </c>
      <c r="J30" s="2425" t="s">
        <v>370</v>
      </c>
      <c r="K30" s="1131" t="s">
        <v>130</v>
      </c>
      <c r="L30" s="701" t="s">
        <v>2871</v>
      </c>
      <c r="M30" s="1156">
        <v>0.5</v>
      </c>
      <c r="N30" s="1122" t="s">
        <v>2968</v>
      </c>
      <c r="O30" s="701" t="s">
        <v>2872</v>
      </c>
      <c r="P30" s="1150"/>
      <c r="Q30" s="1150"/>
      <c r="R30" s="1150"/>
      <c r="S30" s="1150"/>
      <c r="T30" s="1150"/>
    </row>
    <row r="31" spans="1:20" s="1179" customFormat="1" ht="33" x14ac:dyDescent="0.3">
      <c r="A31" s="2436"/>
      <c r="B31" s="2455"/>
      <c r="C31" s="2464"/>
      <c r="D31" s="2453"/>
      <c r="E31" s="1472"/>
      <c r="F31" s="2453"/>
      <c r="G31" s="2432"/>
      <c r="H31" s="2425"/>
      <c r="I31" s="2432"/>
      <c r="J31" s="2425"/>
      <c r="K31" s="1131" t="s">
        <v>737</v>
      </c>
      <c r="L31" s="701" t="s">
        <v>2873</v>
      </c>
      <c r="M31" s="1156">
        <v>0.5</v>
      </c>
      <c r="N31" s="1122" t="s">
        <v>2969</v>
      </c>
      <c r="O31" s="701" t="s">
        <v>2874</v>
      </c>
      <c r="P31" s="1150"/>
      <c r="Q31" s="1150"/>
      <c r="R31" s="1150"/>
      <c r="S31" s="1150"/>
      <c r="T31" s="1150"/>
    </row>
    <row r="32" spans="1:20" s="1120" customFormat="1" ht="66.75" customHeight="1" x14ac:dyDescent="0.3">
      <c r="A32" s="2436"/>
      <c r="B32" s="2455"/>
      <c r="C32" s="2464"/>
      <c r="D32" s="2453"/>
      <c r="E32" s="1472"/>
      <c r="F32" s="2453"/>
      <c r="G32" s="1131" t="s">
        <v>132</v>
      </c>
      <c r="H32" s="709" t="s">
        <v>2875</v>
      </c>
      <c r="I32" s="1131">
        <v>0.3</v>
      </c>
      <c r="J32" s="709" t="s">
        <v>370</v>
      </c>
      <c r="K32" s="1131" t="s">
        <v>136</v>
      </c>
      <c r="L32" s="701" t="s">
        <v>2876</v>
      </c>
      <c r="M32" s="1156">
        <v>1</v>
      </c>
      <c r="N32" s="1122"/>
      <c r="O32" s="701" t="s">
        <v>2877</v>
      </c>
      <c r="P32" s="1119">
        <v>48</v>
      </c>
      <c r="Q32" s="878" t="s">
        <v>2878</v>
      </c>
      <c r="R32" s="878" t="s">
        <v>2878</v>
      </c>
      <c r="S32" s="878" t="s">
        <v>2878</v>
      </c>
      <c r="T32" s="878" t="s">
        <v>2878</v>
      </c>
    </row>
    <row r="33" spans="1:20" s="1179" customFormat="1" ht="66" x14ac:dyDescent="0.3">
      <c r="A33" s="2436"/>
      <c r="B33" s="2455"/>
      <c r="C33" s="2464"/>
      <c r="D33" s="2453"/>
      <c r="E33" s="1472"/>
      <c r="F33" s="2453"/>
      <c r="G33" s="1132" t="s">
        <v>140</v>
      </c>
      <c r="H33" s="1128" t="s">
        <v>2879</v>
      </c>
      <c r="I33" s="1131">
        <v>0.3</v>
      </c>
      <c r="J33" s="1128" t="s">
        <v>370</v>
      </c>
      <c r="K33" s="1133" t="s">
        <v>143</v>
      </c>
      <c r="L33" s="1128" t="s">
        <v>2880</v>
      </c>
      <c r="M33" s="1156">
        <v>1</v>
      </c>
      <c r="N33" s="1134"/>
      <c r="O33" s="701" t="s">
        <v>2881</v>
      </c>
      <c r="P33" s="1119">
        <v>48</v>
      </c>
      <c r="Q33" s="878" t="s">
        <v>2878</v>
      </c>
      <c r="R33" s="878" t="s">
        <v>2878</v>
      </c>
      <c r="S33" s="878" t="s">
        <v>2878</v>
      </c>
      <c r="T33" s="878" t="s">
        <v>2878</v>
      </c>
    </row>
    <row r="34" spans="1:20" s="1179" customFormat="1" ht="33" x14ac:dyDescent="0.3">
      <c r="A34" s="2436"/>
      <c r="B34" s="2455"/>
      <c r="C34" s="2428" t="s">
        <v>2882</v>
      </c>
      <c r="D34" s="2432">
        <v>0.15</v>
      </c>
      <c r="E34" s="2428" t="s">
        <v>2883</v>
      </c>
      <c r="F34" s="2432">
        <v>1</v>
      </c>
      <c r="G34" s="2456" t="s">
        <v>762</v>
      </c>
      <c r="H34" s="2427" t="s">
        <v>2884</v>
      </c>
      <c r="I34" s="2457">
        <v>1</v>
      </c>
      <c r="J34" s="2427" t="s">
        <v>574</v>
      </c>
      <c r="K34" s="1168" t="s">
        <v>766</v>
      </c>
      <c r="L34" s="1136" t="s">
        <v>2885</v>
      </c>
      <c r="M34" s="1169">
        <v>0.2</v>
      </c>
      <c r="N34" s="879" t="s">
        <v>2970</v>
      </c>
      <c r="O34" s="701" t="s">
        <v>2886</v>
      </c>
      <c r="P34" s="1150">
        <v>10</v>
      </c>
      <c r="Q34" s="1150">
        <v>10</v>
      </c>
      <c r="R34" s="1150">
        <v>10</v>
      </c>
      <c r="S34" s="1150">
        <v>10</v>
      </c>
      <c r="T34" s="1150">
        <v>10</v>
      </c>
    </row>
    <row r="35" spans="1:20" s="1179" customFormat="1" ht="33" x14ac:dyDescent="0.3">
      <c r="A35" s="2436"/>
      <c r="B35" s="2455"/>
      <c r="C35" s="2428"/>
      <c r="D35" s="2432"/>
      <c r="E35" s="2428"/>
      <c r="F35" s="2432"/>
      <c r="G35" s="2456"/>
      <c r="H35" s="2428"/>
      <c r="I35" s="2455"/>
      <c r="J35" s="2428"/>
      <c r="K35" s="1168" t="s">
        <v>770</v>
      </c>
      <c r="L35" s="879" t="s">
        <v>2887</v>
      </c>
      <c r="M35" s="1160">
        <v>0.2</v>
      </c>
      <c r="N35" s="879" t="s">
        <v>2970</v>
      </c>
      <c r="O35" s="701" t="s">
        <v>2888</v>
      </c>
      <c r="P35" s="1150"/>
      <c r="Q35" s="1150"/>
      <c r="R35" s="1150"/>
      <c r="S35" s="1150"/>
      <c r="T35" s="1150"/>
    </row>
    <row r="36" spans="1:20" s="1179" customFormat="1" x14ac:dyDescent="0.3">
      <c r="A36" s="2436"/>
      <c r="B36" s="2455"/>
      <c r="C36" s="2428"/>
      <c r="D36" s="2432"/>
      <c r="E36" s="2428"/>
      <c r="F36" s="2432"/>
      <c r="G36" s="2456"/>
      <c r="H36" s="2428"/>
      <c r="I36" s="2455"/>
      <c r="J36" s="2428"/>
      <c r="K36" s="1168" t="s">
        <v>772</v>
      </c>
      <c r="L36" s="879" t="s">
        <v>2889</v>
      </c>
      <c r="M36" s="1160">
        <v>0.1</v>
      </c>
      <c r="N36" s="879" t="s">
        <v>2970</v>
      </c>
      <c r="O36" s="701" t="s">
        <v>2890</v>
      </c>
      <c r="P36" s="1150">
        <v>12</v>
      </c>
      <c r="Q36" s="1150">
        <v>3</v>
      </c>
      <c r="R36" s="1150">
        <v>3</v>
      </c>
      <c r="S36" s="1150">
        <v>3</v>
      </c>
      <c r="T36" s="1150">
        <v>3</v>
      </c>
    </row>
    <row r="37" spans="1:20" s="1179" customFormat="1" ht="33" x14ac:dyDescent="0.3">
      <c r="A37" s="2436"/>
      <c r="B37" s="2455"/>
      <c r="C37" s="2428"/>
      <c r="D37" s="2432"/>
      <c r="E37" s="2428"/>
      <c r="F37" s="2432"/>
      <c r="G37" s="2456"/>
      <c r="H37" s="2428"/>
      <c r="I37" s="2455"/>
      <c r="J37" s="2428"/>
      <c r="K37" s="1168" t="s">
        <v>2051</v>
      </c>
      <c r="L37" s="879" t="s">
        <v>2891</v>
      </c>
      <c r="M37" s="1160">
        <v>0.1</v>
      </c>
      <c r="N37" s="879" t="s">
        <v>2970</v>
      </c>
      <c r="O37" s="701" t="s">
        <v>2892</v>
      </c>
      <c r="P37" s="1150">
        <v>4</v>
      </c>
      <c r="Q37" s="1150">
        <v>1</v>
      </c>
      <c r="R37" s="1150">
        <v>1</v>
      </c>
      <c r="S37" s="1150">
        <v>1</v>
      </c>
      <c r="T37" s="1150">
        <v>1</v>
      </c>
    </row>
    <row r="38" spans="1:20" s="1179" customFormat="1" x14ac:dyDescent="0.3">
      <c r="A38" s="2436"/>
      <c r="B38" s="2455"/>
      <c r="C38" s="2428"/>
      <c r="D38" s="2432"/>
      <c r="E38" s="2428"/>
      <c r="F38" s="2432"/>
      <c r="G38" s="2456"/>
      <c r="H38" s="2428"/>
      <c r="I38" s="2455"/>
      <c r="J38" s="2428"/>
      <c r="K38" s="1168" t="s">
        <v>2054</v>
      </c>
      <c r="L38" s="879" t="s">
        <v>2893</v>
      </c>
      <c r="M38" s="1160">
        <v>0.2</v>
      </c>
      <c r="N38" s="879" t="s">
        <v>2970</v>
      </c>
      <c r="O38" s="701" t="s">
        <v>2894</v>
      </c>
      <c r="P38" s="1150"/>
      <c r="Q38" s="1150"/>
      <c r="R38" s="1150"/>
      <c r="S38" s="1150"/>
      <c r="T38" s="1150"/>
    </row>
    <row r="39" spans="1:20" s="1120" customFormat="1" x14ac:dyDescent="0.3">
      <c r="A39" s="2436"/>
      <c r="B39" s="2455"/>
      <c r="C39" s="2428"/>
      <c r="D39" s="2432"/>
      <c r="E39" s="2428"/>
      <c r="F39" s="2432"/>
      <c r="G39" s="2456"/>
      <c r="H39" s="2428"/>
      <c r="I39" s="2455"/>
      <c r="J39" s="2428"/>
      <c r="K39" s="1168" t="s">
        <v>2057</v>
      </c>
      <c r="L39" s="879" t="s">
        <v>2895</v>
      </c>
      <c r="M39" s="1160">
        <v>0.1</v>
      </c>
      <c r="N39" s="879" t="s">
        <v>2970</v>
      </c>
      <c r="O39" s="701" t="s">
        <v>2896</v>
      </c>
      <c r="P39" s="1134">
        <v>12</v>
      </c>
      <c r="Q39" s="1134">
        <v>3</v>
      </c>
      <c r="R39" s="1134">
        <v>3</v>
      </c>
      <c r="S39" s="1134">
        <v>3</v>
      </c>
      <c r="T39" s="1134">
        <v>3</v>
      </c>
    </row>
    <row r="40" spans="1:20" s="1120" customFormat="1" ht="33" x14ac:dyDescent="0.3">
      <c r="A40" s="2436"/>
      <c r="B40" s="2455"/>
      <c r="C40" s="2428"/>
      <c r="D40" s="2432"/>
      <c r="E40" s="2428"/>
      <c r="F40" s="2432"/>
      <c r="G40" s="2451"/>
      <c r="H40" s="2428"/>
      <c r="I40" s="2455"/>
      <c r="J40" s="2428"/>
      <c r="K40" s="1168" t="s">
        <v>2060</v>
      </c>
      <c r="L40" s="879" t="s">
        <v>2897</v>
      </c>
      <c r="M40" s="1160">
        <v>0.1</v>
      </c>
      <c r="N40" s="879" t="s">
        <v>2970</v>
      </c>
      <c r="O40" s="701" t="s">
        <v>2898</v>
      </c>
      <c r="P40" s="1134">
        <v>12</v>
      </c>
      <c r="Q40" s="1134">
        <v>3</v>
      </c>
      <c r="R40" s="1134">
        <v>3</v>
      </c>
      <c r="S40" s="1134">
        <v>3</v>
      </c>
      <c r="T40" s="1134">
        <v>3</v>
      </c>
    </row>
    <row r="41" spans="1:20" s="1120" customFormat="1" ht="67.5" customHeight="1" x14ac:dyDescent="0.3">
      <c r="A41" s="2436"/>
      <c r="B41" s="2455">
        <v>0.5</v>
      </c>
      <c r="C41" s="2425" t="s">
        <v>2899</v>
      </c>
      <c r="D41" s="2432">
        <v>1</v>
      </c>
      <c r="E41" s="2425" t="s">
        <v>2900</v>
      </c>
      <c r="F41" s="2432">
        <v>1</v>
      </c>
      <c r="G41" s="2450" t="s">
        <v>776</v>
      </c>
      <c r="H41" s="2420" t="s">
        <v>2901</v>
      </c>
      <c r="I41" s="2452">
        <v>0.2</v>
      </c>
      <c r="J41" s="2420" t="s">
        <v>370</v>
      </c>
      <c r="K41" s="1158" t="s">
        <v>779</v>
      </c>
      <c r="L41" s="1140" t="s">
        <v>2902</v>
      </c>
      <c r="M41" s="1156">
        <v>0.5</v>
      </c>
      <c r="N41" s="1141" t="s">
        <v>2960</v>
      </c>
      <c r="O41" s="1140" t="s">
        <v>2903</v>
      </c>
      <c r="P41" s="1134">
        <v>4</v>
      </c>
      <c r="Q41" s="1134">
        <v>1</v>
      </c>
      <c r="R41" s="1134">
        <v>1</v>
      </c>
      <c r="S41" s="1134">
        <v>1</v>
      </c>
      <c r="T41" s="1134">
        <v>1</v>
      </c>
    </row>
    <row r="42" spans="1:20" s="1120" customFormat="1" ht="33" x14ac:dyDescent="0.3">
      <c r="A42" s="2436"/>
      <c r="B42" s="2455"/>
      <c r="C42" s="2425"/>
      <c r="D42" s="2432"/>
      <c r="E42" s="2425"/>
      <c r="F42" s="2432"/>
      <c r="G42" s="2451"/>
      <c r="H42" s="2420"/>
      <c r="I42" s="2452"/>
      <c r="J42" s="2420"/>
      <c r="K42" s="1158" t="s">
        <v>927</v>
      </c>
      <c r="L42" s="701" t="s">
        <v>2904</v>
      </c>
      <c r="M42" s="1156">
        <v>0.5</v>
      </c>
      <c r="N42" s="1122" t="s">
        <v>2971</v>
      </c>
      <c r="O42" s="701" t="s">
        <v>2905</v>
      </c>
      <c r="P42" s="1134">
        <v>1</v>
      </c>
      <c r="Q42" s="1134">
        <v>1</v>
      </c>
      <c r="R42" s="1134"/>
      <c r="S42" s="1134"/>
      <c r="T42" s="1134"/>
    </row>
    <row r="43" spans="1:20" s="1120" customFormat="1" ht="72.75" customHeight="1" x14ac:dyDescent="0.3">
      <c r="A43" s="2436"/>
      <c r="B43" s="2455"/>
      <c r="C43" s="2425"/>
      <c r="D43" s="2432"/>
      <c r="E43" s="2425"/>
      <c r="F43" s="2432"/>
      <c r="G43" s="1131" t="s">
        <v>784</v>
      </c>
      <c r="H43" s="1142" t="s">
        <v>2906</v>
      </c>
      <c r="I43" s="1158">
        <v>0.1</v>
      </c>
      <c r="J43" s="1142" t="s">
        <v>370</v>
      </c>
      <c r="K43" s="1158" t="s">
        <v>787</v>
      </c>
      <c r="L43" s="701" t="s">
        <v>2907</v>
      </c>
      <c r="M43" s="1156">
        <v>1</v>
      </c>
      <c r="N43" s="1122" t="s">
        <v>2972</v>
      </c>
      <c r="O43" s="701" t="s">
        <v>2908</v>
      </c>
      <c r="P43" s="1134">
        <v>48</v>
      </c>
      <c r="Q43" s="1134">
        <v>12</v>
      </c>
      <c r="R43" s="1134">
        <v>12</v>
      </c>
      <c r="S43" s="1134">
        <v>12</v>
      </c>
      <c r="T43" s="1134">
        <v>12</v>
      </c>
    </row>
    <row r="44" spans="1:20" s="1179" customFormat="1" ht="80.25" customHeight="1" x14ac:dyDescent="0.3">
      <c r="A44" s="2436"/>
      <c r="B44" s="2455"/>
      <c r="C44" s="2425"/>
      <c r="D44" s="2432"/>
      <c r="E44" s="2425"/>
      <c r="F44" s="2432"/>
      <c r="G44" s="1131" t="s">
        <v>790</v>
      </c>
      <c r="H44" s="1142" t="s">
        <v>2909</v>
      </c>
      <c r="I44" s="1170">
        <v>0.2</v>
      </c>
      <c r="J44" s="1142" t="s">
        <v>370</v>
      </c>
      <c r="K44" s="1170" t="s">
        <v>793</v>
      </c>
      <c r="L44" s="926" t="s">
        <v>2910</v>
      </c>
      <c r="M44" s="1171">
        <v>1</v>
      </c>
      <c r="N44" s="1145" t="s">
        <v>2963</v>
      </c>
      <c r="O44" s="701" t="s">
        <v>2911</v>
      </c>
      <c r="P44" s="1150">
        <v>4</v>
      </c>
      <c r="Q44" s="1150">
        <v>1</v>
      </c>
      <c r="R44" s="1150">
        <v>1</v>
      </c>
      <c r="S44" s="1150">
        <v>1</v>
      </c>
      <c r="T44" s="1150">
        <v>1</v>
      </c>
    </row>
    <row r="45" spans="1:20" s="1120" customFormat="1" ht="66" x14ac:dyDescent="0.3">
      <c r="A45" s="2436"/>
      <c r="B45" s="2455"/>
      <c r="C45" s="2425"/>
      <c r="D45" s="2432"/>
      <c r="E45" s="2425"/>
      <c r="F45" s="2432"/>
      <c r="G45" s="2453" t="s">
        <v>795</v>
      </c>
      <c r="H45" s="1472" t="s">
        <v>2912</v>
      </c>
      <c r="I45" s="2454">
        <v>0.3</v>
      </c>
      <c r="J45" s="1472" t="s">
        <v>370</v>
      </c>
      <c r="K45" s="1172" t="s">
        <v>798</v>
      </c>
      <c r="L45" s="879" t="s">
        <v>2913</v>
      </c>
      <c r="M45" s="1171">
        <v>0.5</v>
      </c>
      <c r="N45" s="1147"/>
      <c r="O45" s="701" t="s">
        <v>2914</v>
      </c>
      <c r="P45" s="1173" t="s">
        <v>2915</v>
      </c>
      <c r="Q45" s="1173">
        <v>1</v>
      </c>
      <c r="R45" s="1173">
        <v>1</v>
      </c>
      <c r="S45" s="1173">
        <v>1</v>
      </c>
      <c r="T45" s="1173">
        <v>1</v>
      </c>
    </row>
    <row r="46" spans="1:20" s="1120" customFormat="1" ht="89.25" customHeight="1" x14ac:dyDescent="0.3">
      <c r="A46" s="2436"/>
      <c r="B46" s="2455"/>
      <c r="C46" s="2425"/>
      <c r="D46" s="2432"/>
      <c r="E46" s="2425"/>
      <c r="F46" s="2432"/>
      <c r="G46" s="2453"/>
      <c r="H46" s="1472"/>
      <c r="I46" s="2454"/>
      <c r="J46" s="1472"/>
      <c r="K46" s="1172" t="s">
        <v>931</v>
      </c>
      <c r="L46" s="701" t="s">
        <v>2916</v>
      </c>
      <c r="M46" s="1171">
        <v>0.5</v>
      </c>
      <c r="N46" s="1147"/>
      <c r="O46" s="701" t="s">
        <v>2917</v>
      </c>
      <c r="P46" s="1174" t="s">
        <v>2918</v>
      </c>
      <c r="Q46" s="1175" t="s">
        <v>2919</v>
      </c>
      <c r="R46" s="1175" t="s">
        <v>2919</v>
      </c>
      <c r="S46" s="1175" t="s">
        <v>2919</v>
      </c>
      <c r="T46" s="1175" t="s">
        <v>2919</v>
      </c>
    </row>
    <row r="47" spans="1:20" ht="181.5" x14ac:dyDescent="0.3">
      <c r="A47" s="2436"/>
      <c r="B47" s="2455"/>
      <c r="C47" s="2425"/>
      <c r="D47" s="2432"/>
      <c r="E47" s="2425"/>
      <c r="F47" s="2432"/>
      <c r="G47" s="1171" t="s">
        <v>930</v>
      </c>
      <c r="H47" s="701" t="s">
        <v>2920</v>
      </c>
      <c r="I47" s="1171">
        <v>0.2</v>
      </c>
      <c r="J47" s="701" t="s">
        <v>370</v>
      </c>
      <c r="K47" s="1171" t="s">
        <v>1087</v>
      </c>
      <c r="L47" s="701" t="s">
        <v>2921</v>
      </c>
      <c r="M47" s="1149">
        <v>1</v>
      </c>
      <c r="N47" s="1150"/>
      <c r="O47" s="701" t="s">
        <v>2922</v>
      </c>
      <c r="P47" s="1175" t="s">
        <v>2923</v>
      </c>
      <c r="Q47" s="1173">
        <v>0.2</v>
      </c>
      <c r="R47" s="1173">
        <v>0.3</v>
      </c>
      <c r="S47" s="1173">
        <v>0.3</v>
      </c>
      <c r="T47" s="1173">
        <v>0.2</v>
      </c>
    </row>
  </sheetData>
  <sheetProtection password="DDB6" sheet="1"/>
  <mergeCells count="80">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H30:H31"/>
    <mergeCell ref="I30:I31"/>
    <mergeCell ref="J30:J31"/>
    <mergeCell ref="C34:C40"/>
    <mergeCell ref="D34:D40"/>
    <mergeCell ref="E34:E40"/>
    <mergeCell ref="F34:F40"/>
    <mergeCell ref="G34:G40"/>
    <mergeCell ref="H34:H40"/>
    <mergeCell ref="I34:I40"/>
    <mergeCell ref="J34:J40"/>
    <mergeCell ref="C30:C33"/>
    <mergeCell ref="D30:D33"/>
    <mergeCell ref="E30:E33"/>
    <mergeCell ref="F30:F33"/>
    <mergeCell ref="G30:G31"/>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D107"/>
  <sheetViews>
    <sheetView topLeftCell="M1" zoomScale="70" zoomScaleNormal="70" zoomScaleSheetLayoutView="80" workbookViewId="0">
      <selection activeCell="Q14" sqref="Q1:U65536"/>
    </sheetView>
  </sheetViews>
  <sheetFormatPr baseColWidth="10" defaultColWidth="29.140625" defaultRowHeight="16.5" x14ac:dyDescent="0.3"/>
  <cols>
    <col min="1" max="1" width="26.28515625" style="287" customWidth="1"/>
    <col min="2" max="2" width="25.140625" style="287" customWidth="1"/>
    <col min="3" max="3" width="18.7109375" style="287" customWidth="1"/>
    <col min="4" max="4" width="19.42578125" style="287" customWidth="1"/>
    <col min="5" max="5" width="12" style="287" customWidth="1"/>
    <col min="6" max="6" width="29.140625" style="287" customWidth="1"/>
    <col min="7" max="7" width="19.5703125" style="129" customWidth="1"/>
    <col min="8" max="8" width="14.42578125" style="287" customWidth="1"/>
    <col min="9" max="9" width="13.7109375" style="287" customWidth="1"/>
    <col min="10" max="10" width="37.140625" style="287" customWidth="1"/>
    <col min="11" max="11" width="23.7109375" style="287" customWidth="1"/>
    <col min="12" max="12" width="25.7109375" style="287" customWidth="1"/>
    <col min="13" max="16" width="13.7109375" style="296" customWidth="1"/>
    <col min="17" max="20" width="13.140625" style="255" hidden="1" customWidth="1"/>
    <col min="21" max="21" width="51" style="28" hidden="1" customWidth="1"/>
    <col min="22" max="22" width="12.28515625" style="288" customWidth="1"/>
    <col min="23" max="23" width="40.7109375" style="287" customWidth="1"/>
    <col min="24" max="24" width="15.7109375" style="287" bestFit="1" customWidth="1"/>
    <col min="25" max="25" width="17.42578125" style="287" customWidth="1"/>
    <col min="26" max="26" width="21.42578125" style="297" customWidth="1"/>
    <col min="27" max="27" width="13.28515625" style="288" customWidth="1"/>
    <col min="28" max="28" width="15.85546875" style="288" customWidth="1"/>
    <col min="29" max="29" width="39.28515625" style="298" customWidth="1"/>
    <col min="30" max="30" width="24.85546875" style="299" customWidth="1"/>
    <col min="31" max="250" width="11.42578125" style="287" customWidth="1"/>
    <col min="251" max="251" width="26.28515625" style="287" customWidth="1"/>
    <col min="252" max="252" width="25.140625" style="287" customWidth="1"/>
    <col min="253" max="253" width="18.7109375" style="287" customWidth="1"/>
    <col min="254" max="254" width="19.42578125" style="287" customWidth="1"/>
    <col min="255" max="255" width="12" style="287" customWidth="1"/>
    <col min="256" max="16384" width="29.140625" style="287"/>
  </cols>
  <sheetData>
    <row r="1" spans="1:30" s="49" customFormat="1" ht="15" customHeight="1" x14ac:dyDescent="0.2">
      <c r="A1" s="1418" t="s">
        <v>322</v>
      </c>
      <c r="B1" s="1419"/>
      <c r="C1" s="1419"/>
      <c r="D1" s="1419"/>
      <c r="E1" s="1419"/>
      <c r="F1" s="1419"/>
      <c r="G1" s="1419"/>
      <c r="H1" s="1419"/>
      <c r="I1" s="1419"/>
      <c r="J1" s="1419"/>
      <c r="K1" s="1419"/>
      <c r="L1" s="1419"/>
      <c r="M1" s="1419"/>
      <c r="N1" s="1419"/>
      <c r="O1" s="1419"/>
      <c r="P1" s="1419"/>
      <c r="Q1" s="1419"/>
      <c r="R1" s="1419"/>
      <c r="S1" s="1419"/>
      <c r="T1" s="1419"/>
      <c r="U1" s="1419"/>
      <c r="V1" s="1419"/>
      <c r="W1" s="1419"/>
      <c r="X1" s="1419"/>
      <c r="Y1" s="1419"/>
      <c r="Z1" s="1419"/>
      <c r="AA1" s="1419"/>
      <c r="AB1" s="1420"/>
      <c r="AC1" s="1349" t="s">
        <v>1485</v>
      </c>
      <c r="AD1" s="1350"/>
    </row>
    <row r="2" spans="1:30" s="49" customFormat="1" ht="15" customHeight="1" x14ac:dyDescent="0.2">
      <c r="A2" s="1421"/>
      <c r="B2" s="1422"/>
      <c r="C2" s="1422"/>
      <c r="D2" s="1422"/>
      <c r="E2" s="1422"/>
      <c r="F2" s="1422"/>
      <c r="G2" s="1422"/>
      <c r="H2" s="1422"/>
      <c r="I2" s="1422"/>
      <c r="J2" s="1422"/>
      <c r="K2" s="1422"/>
      <c r="L2" s="1422"/>
      <c r="M2" s="1422"/>
      <c r="N2" s="1422"/>
      <c r="O2" s="1422"/>
      <c r="P2" s="1422"/>
      <c r="Q2" s="1422"/>
      <c r="R2" s="1422"/>
      <c r="S2" s="1422"/>
      <c r="T2" s="1422"/>
      <c r="U2" s="1422"/>
      <c r="V2" s="1422"/>
      <c r="W2" s="1422"/>
      <c r="X2" s="1422"/>
      <c r="Y2" s="1422"/>
      <c r="Z2" s="1422"/>
      <c r="AA2" s="1422"/>
      <c r="AB2" s="1423"/>
      <c r="AC2" s="1351"/>
      <c r="AD2" s="1352"/>
    </row>
    <row r="3" spans="1:30" s="49" customFormat="1" ht="15" customHeight="1" x14ac:dyDescent="0.2">
      <c r="A3" s="1421"/>
      <c r="B3" s="1422"/>
      <c r="C3" s="1422"/>
      <c r="D3" s="1422"/>
      <c r="E3" s="1422"/>
      <c r="F3" s="1422"/>
      <c r="G3" s="1422"/>
      <c r="H3" s="1422"/>
      <c r="I3" s="1422"/>
      <c r="J3" s="1422"/>
      <c r="K3" s="1422"/>
      <c r="L3" s="1422"/>
      <c r="M3" s="1422"/>
      <c r="N3" s="1422"/>
      <c r="O3" s="1422"/>
      <c r="P3" s="1422"/>
      <c r="Q3" s="1422"/>
      <c r="R3" s="1422"/>
      <c r="S3" s="1422"/>
      <c r="T3" s="1422"/>
      <c r="U3" s="1422"/>
      <c r="V3" s="1422"/>
      <c r="W3" s="1422"/>
      <c r="X3" s="1422"/>
      <c r="Y3" s="1422"/>
      <c r="Z3" s="1422"/>
      <c r="AA3" s="1422"/>
      <c r="AB3" s="1423"/>
      <c r="AC3" s="1349" t="s">
        <v>324</v>
      </c>
      <c r="AD3" s="1350"/>
    </row>
    <row r="4" spans="1:30" s="49" customFormat="1" ht="15" customHeight="1" x14ac:dyDescent="0.2">
      <c r="A4" s="1421"/>
      <c r="B4" s="1422"/>
      <c r="C4" s="1422"/>
      <c r="D4" s="1422"/>
      <c r="E4" s="1422"/>
      <c r="F4" s="1422"/>
      <c r="G4" s="1422"/>
      <c r="H4" s="1422"/>
      <c r="I4" s="1422"/>
      <c r="J4" s="1422"/>
      <c r="K4" s="1422"/>
      <c r="L4" s="1422"/>
      <c r="M4" s="1422"/>
      <c r="N4" s="1422"/>
      <c r="O4" s="1422"/>
      <c r="P4" s="1422"/>
      <c r="Q4" s="1422"/>
      <c r="R4" s="1422"/>
      <c r="S4" s="1422"/>
      <c r="T4" s="1422"/>
      <c r="U4" s="1422"/>
      <c r="V4" s="1422"/>
      <c r="W4" s="1422"/>
      <c r="X4" s="1422"/>
      <c r="Y4" s="1422"/>
      <c r="Z4" s="1422"/>
      <c r="AA4" s="1422"/>
      <c r="AB4" s="1423"/>
      <c r="AC4" s="1351"/>
      <c r="AD4" s="1352"/>
    </row>
    <row r="5" spans="1:30" s="49" customFormat="1" ht="15" customHeight="1" x14ac:dyDescent="0.2">
      <c r="A5" s="1421"/>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3"/>
      <c r="AC5" s="1349" t="s">
        <v>325</v>
      </c>
      <c r="AD5" s="1350"/>
    </row>
    <row r="6" spans="1:30" s="49" customFormat="1" ht="15" customHeight="1" x14ac:dyDescent="0.2">
      <c r="A6" s="1421"/>
      <c r="B6" s="1422"/>
      <c r="C6" s="1422"/>
      <c r="D6" s="1422"/>
      <c r="E6" s="1422"/>
      <c r="F6" s="1422"/>
      <c r="G6" s="1422"/>
      <c r="H6" s="1422"/>
      <c r="I6" s="1422"/>
      <c r="J6" s="1422"/>
      <c r="K6" s="1422"/>
      <c r="L6" s="1422"/>
      <c r="M6" s="1422"/>
      <c r="N6" s="1422"/>
      <c r="O6" s="1422"/>
      <c r="P6" s="1422"/>
      <c r="Q6" s="1422"/>
      <c r="R6" s="1422"/>
      <c r="S6" s="1422"/>
      <c r="T6" s="1422"/>
      <c r="U6" s="1422"/>
      <c r="V6" s="1422"/>
      <c r="W6" s="1422"/>
      <c r="X6" s="1422"/>
      <c r="Y6" s="1422"/>
      <c r="Z6" s="1422"/>
      <c r="AA6" s="1422"/>
      <c r="AB6" s="1423"/>
      <c r="AC6" s="1351"/>
      <c r="AD6" s="1352"/>
    </row>
    <row r="7" spans="1:30" s="49" customFormat="1" ht="13.5" customHeight="1" x14ac:dyDescent="0.2">
      <c r="A7" s="1421"/>
      <c r="B7" s="1422"/>
      <c r="C7" s="1422"/>
      <c r="D7" s="1422"/>
      <c r="E7" s="1422"/>
      <c r="F7" s="1422"/>
      <c r="G7" s="1422"/>
      <c r="H7" s="1422"/>
      <c r="I7" s="1422"/>
      <c r="J7" s="1422"/>
      <c r="K7" s="1422"/>
      <c r="L7" s="1422"/>
      <c r="M7" s="1422"/>
      <c r="N7" s="1422"/>
      <c r="O7" s="1422"/>
      <c r="P7" s="1422"/>
      <c r="Q7" s="1422"/>
      <c r="R7" s="1422"/>
      <c r="S7" s="1422"/>
      <c r="T7" s="1422"/>
      <c r="U7" s="1422"/>
      <c r="V7" s="1422"/>
      <c r="W7" s="1422"/>
      <c r="X7" s="1422"/>
      <c r="Y7" s="1422"/>
      <c r="Z7" s="1422"/>
      <c r="AA7" s="1422"/>
      <c r="AB7" s="1423"/>
      <c r="AC7" s="1349" t="s">
        <v>326</v>
      </c>
      <c r="AD7" s="1350"/>
    </row>
    <row r="8" spans="1:30" s="49" customFormat="1" ht="16.5" customHeight="1" x14ac:dyDescent="0.2">
      <c r="A8" s="1424"/>
      <c r="B8" s="1425"/>
      <c r="C8" s="1425"/>
      <c r="D8" s="1425"/>
      <c r="E8" s="1425"/>
      <c r="F8" s="1425"/>
      <c r="G8" s="1425"/>
      <c r="H8" s="1425"/>
      <c r="I8" s="1425"/>
      <c r="J8" s="1425"/>
      <c r="K8" s="1425"/>
      <c r="L8" s="1425"/>
      <c r="M8" s="1425"/>
      <c r="N8" s="1425"/>
      <c r="O8" s="1425"/>
      <c r="P8" s="1425"/>
      <c r="Q8" s="1425"/>
      <c r="R8" s="1425"/>
      <c r="S8" s="1425"/>
      <c r="T8" s="1425"/>
      <c r="U8" s="1425"/>
      <c r="V8" s="1425"/>
      <c r="W8" s="1425"/>
      <c r="X8" s="1425"/>
      <c r="Y8" s="1425"/>
      <c r="Z8" s="1425"/>
      <c r="AA8" s="1425"/>
      <c r="AB8" s="1426"/>
      <c r="AC8" s="1351"/>
      <c r="AD8" s="1352"/>
    </row>
    <row r="9" spans="1:30" ht="30" customHeight="1" x14ac:dyDescent="0.3">
      <c r="A9" s="1429" t="s">
        <v>1802</v>
      </c>
      <c r="B9" s="1429"/>
      <c r="C9" s="1429"/>
      <c r="D9" s="1429"/>
      <c r="E9" s="1429"/>
      <c r="F9" s="1429"/>
      <c r="G9" s="1429"/>
      <c r="H9" s="1429"/>
      <c r="I9" s="1429"/>
      <c r="J9" s="1429"/>
      <c r="K9" s="1429"/>
      <c r="L9" s="1429"/>
      <c r="M9" s="1429"/>
      <c r="N9" s="1429"/>
      <c r="O9" s="1429"/>
      <c r="P9" s="1429"/>
      <c r="Q9" s="1429"/>
      <c r="R9" s="1429"/>
      <c r="S9" s="1429"/>
      <c r="T9" s="1429"/>
      <c r="U9" s="1429"/>
      <c r="V9" s="1429"/>
      <c r="W9" s="1429"/>
      <c r="X9" s="1429"/>
      <c r="Y9" s="1429"/>
      <c r="Z9" s="1429"/>
      <c r="AA9" s="1429"/>
      <c r="AB9" s="1429"/>
      <c r="AC9" s="1429"/>
      <c r="AD9" s="1429"/>
    </row>
    <row r="10" spans="1:30" s="49" customFormat="1" ht="30.75" customHeight="1" x14ac:dyDescent="0.2">
      <c r="A10" s="1430" t="s">
        <v>3</v>
      </c>
      <c r="B10" s="1431"/>
      <c r="C10" s="1431"/>
      <c r="D10" s="1431"/>
      <c r="E10" s="1431"/>
      <c r="F10" s="1431"/>
      <c r="G10" s="1431"/>
      <c r="H10" s="1431"/>
      <c r="I10" s="1431"/>
      <c r="J10" s="1431"/>
      <c r="K10" s="1431"/>
      <c r="L10" s="1431"/>
      <c r="M10" s="1431"/>
      <c r="N10" s="1431"/>
      <c r="O10" s="1431"/>
      <c r="P10" s="1431"/>
      <c r="Q10" s="1431"/>
      <c r="R10" s="1431"/>
      <c r="S10" s="1431"/>
      <c r="T10" s="1431"/>
      <c r="U10" s="1431"/>
      <c r="V10" s="1431"/>
      <c r="W10" s="1431"/>
      <c r="X10" s="1431"/>
      <c r="Y10" s="1431"/>
      <c r="Z10" s="1431"/>
      <c r="AA10" s="1431"/>
      <c r="AB10" s="1431"/>
      <c r="AC10" s="1431"/>
      <c r="AD10" s="1431"/>
    </row>
    <row r="11" spans="1:30" s="49" customFormat="1" ht="22.5" customHeight="1" x14ac:dyDescent="0.2">
      <c r="A11" s="1432" t="s">
        <v>4</v>
      </c>
      <c r="B11" s="1432"/>
      <c r="C11" s="1432"/>
      <c r="D11" s="1432"/>
      <c r="E11" s="1427" t="s">
        <v>5</v>
      </c>
      <c r="F11" s="1428"/>
      <c r="G11" s="1428"/>
      <c r="H11" s="1428"/>
      <c r="I11" s="1428"/>
      <c r="J11" s="1428"/>
      <c r="K11" s="1428"/>
      <c r="L11" s="1428"/>
      <c r="M11" s="1428"/>
      <c r="N11" s="1428"/>
      <c r="O11" s="1428"/>
      <c r="P11" s="1428"/>
      <c r="Q11" s="1428"/>
      <c r="R11" s="1428"/>
      <c r="S11" s="1428"/>
      <c r="T11" s="1428"/>
      <c r="U11" s="1428"/>
      <c r="V11" s="1428" t="s">
        <v>6</v>
      </c>
      <c r="W11" s="1428"/>
      <c r="X11" s="1428"/>
      <c r="Y11" s="1428"/>
      <c r="Z11" s="1435"/>
      <c r="AA11" s="1432" t="s">
        <v>7</v>
      </c>
      <c r="AB11" s="1432"/>
      <c r="AC11" s="1432"/>
      <c r="AD11" s="347" t="s">
        <v>8</v>
      </c>
    </row>
    <row r="12" spans="1:30" s="28" customFormat="1" ht="15" customHeight="1" x14ac:dyDescent="0.25">
      <c r="A12" s="424" t="s">
        <v>9</v>
      </c>
      <c r="B12" s="424" t="s">
        <v>10</v>
      </c>
      <c r="C12" s="424" t="s">
        <v>11</v>
      </c>
      <c r="D12" s="424" t="s">
        <v>12</v>
      </c>
      <c r="E12" s="424" t="s">
        <v>13</v>
      </c>
      <c r="F12" s="424" t="s">
        <v>14</v>
      </c>
      <c r="G12" s="424" t="s">
        <v>15</v>
      </c>
      <c r="H12" s="1433" t="s">
        <v>16</v>
      </c>
      <c r="I12" s="1434"/>
      <c r="J12" s="424" t="s">
        <v>17</v>
      </c>
      <c r="K12" s="1433" t="s">
        <v>18</v>
      </c>
      <c r="L12" s="1434"/>
      <c r="M12" s="1357" t="s">
        <v>19</v>
      </c>
      <c r="N12" s="1358"/>
      <c r="O12" s="1358"/>
      <c r="P12" s="1359"/>
      <c r="Q12" s="1357" t="s">
        <v>20</v>
      </c>
      <c r="R12" s="1358"/>
      <c r="S12" s="1358"/>
      <c r="T12" s="1358"/>
      <c r="U12" s="1359"/>
      <c r="V12" s="424" t="s">
        <v>21</v>
      </c>
      <c r="W12" s="424" t="s">
        <v>22</v>
      </c>
      <c r="X12" s="1433" t="s">
        <v>23</v>
      </c>
      <c r="Y12" s="1434"/>
      <c r="Z12" s="424" t="s">
        <v>24</v>
      </c>
      <c r="AA12" s="1433" t="s">
        <v>25</v>
      </c>
      <c r="AB12" s="1434"/>
      <c r="AC12" s="424" t="s">
        <v>26</v>
      </c>
      <c r="AD12" s="424" t="s">
        <v>27</v>
      </c>
    </row>
    <row r="13" spans="1:30" s="49" customFormat="1" ht="36.75" customHeight="1" x14ac:dyDescent="0.2">
      <c r="A13" s="1416" t="s">
        <v>29</v>
      </c>
      <c r="B13" s="1416" t="s">
        <v>30</v>
      </c>
      <c r="C13" s="1416" t="s">
        <v>31</v>
      </c>
      <c r="D13" s="1416" t="s">
        <v>32</v>
      </c>
      <c r="E13" s="1417" t="s">
        <v>1803</v>
      </c>
      <c r="F13" s="1417" t="s">
        <v>34</v>
      </c>
      <c r="G13" s="1386" t="s">
        <v>526</v>
      </c>
      <c r="H13" s="1436" t="s">
        <v>35</v>
      </c>
      <c r="I13" s="1436"/>
      <c r="J13" s="1417" t="s">
        <v>36</v>
      </c>
      <c r="K13" s="1437" t="s">
        <v>1804</v>
      </c>
      <c r="L13" s="1437"/>
      <c r="M13" s="1369" t="s">
        <v>330</v>
      </c>
      <c r="N13" s="1369"/>
      <c r="O13" s="1369"/>
      <c r="P13" s="1369"/>
      <c r="Q13" s="1373" t="s">
        <v>40</v>
      </c>
      <c r="R13" s="1374"/>
      <c r="S13" s="1374"/>
      <c r="T13" s="1374"/>
      <c r="U13" s="1375"/>
      <c r="V13" s="1451" t="s">
        <v>41</v>
      </c>
      <c r="W13" s="1451" t="s">
        <v>1805</v>
      </c>
      <c r="X13" s="1451" t="s">
        <v>43</v>
      </c>
      <c r="Y13" s="1451"/>
      <c r="Z13" s="1451" t="s">
        <v>44</v>
      </c>
      <c r="AA13" s="1452" t="s">
        <v>45</v>
      </c>
      <c r="AB13" s="1452"/>
      <c r="AC13" s="1453" t="s">
        <v>46</v>
      </c>
      <c r="AD13" s="1450" t="s">
        <v>1806</v>
      </c>
    </row>
    <row r="14" spans="1:30" s="49" customFormat="1" ht="87.75" customHeight="1" x14ac:dyDescent="0.2">
      <c r="A14" s="1416"/>
      <c r="B14" s="1416"/>
      <c r="C14" s="1416"/>
      <c r="D14" s="1416"/>
      <c r="E14" s="1417"/>
      <c r="F14" s="1417"/>
      <c r="G14" s="1386"/>
      <c r="H14" s="667" t="s">
        <v>48</v>
      </c>
      <c r="I14" s="667" t="s">
        <v>49</v>
      </c>
      <c r="J14" s="1417"/>
      <c r="K14" s="668" t="s">
        <v>50</v>
      </c>
      <c r="L14" s="668" t="s">
        <v>51</v>
      </c>
      <c r="M14" s="675" t="s">
        <v>54</v>
      </c>
      <c r="N14" s="675" t="s">
        <v>55</v>
      </c>
      <c r="O14" s="675" t="s">
        <v>56</v>
      </c>
      <c r="P14" s="675" t="s">
        <v>57</v>
      </c>
      <c r="Q14" s="669" t="s">
        <v>54</v>
      </c>
      <c r="R14" s="669" t="s">
        <v>55</v>
      </c>
      <c r="S14" s="669" t="s">
        <v>56</v>
      </c>
      <c r="T14" s="669" t="s">
        <v>57</v>
      </c>
      <c r="U14" s="669" t="s">
        <v>58</v>
      </c>
      <c r="V14" s="1451"/>
      <c r="W14" s="1451"/>
      <c r="X14" s="665" t="s">
        <v>59</v>
      </c>
      <c r="Y14" s="665" t="s">
        <v>60</v>
      </c>
      <c r="Z14" s="1451"/>
      <c r="AA14" s="666" t="s">
        <v>61</v>
      </c>
      <c r="AB14" s="666" t="s">
        <v>62</v>
      </c>
      <c r="AC14" s="1453"/>
      <c r="AD14" s="1450"/>
    </row>
    <row r="15" spans="1:30" s="704" customFormat="1" ht="66" customHeight="1" x14ac:dyDescent="0.3">
      <c r="A15" s="1479" t="s">
        <v>1807</v>
      </c>
      <c r="B15" s="1479" t="s">
        <v>1808</v>
      </c>
      <c r="C15" s="1481">
        <v>2011011000536</v>
      </c>
      <c r="D15" s="1446">
        <v>2200000000</v>
      </c>
      <c r="E15" s="1438" t="s">
        <v>65</v>
      </c>
      <c r="F15" s="1438" t="s">
        <v>1809</v>
      </c>
      <c r="G15" s="1438" t="s">
        <v>370</v>
      </c>
      <c r="H15" s="1440"/>
      <c r="I15" s="1442" t="s">
        <v>119</v>
      </c>
      <c r="J15" s="1438" t="s">
        <v>1810</v>
      </c>
      <c r="K15" s="1444">
        <v>41289</v>
      </c>
      <c r="L15" s="1454">
        <v>41639</v>
      </c>
      <c r="M15" s="1448">
        <v>0.15</v>
      </c>
      <c r="N15" s="1448">
        <v>0.3</v>
      </c>
      <c r="O15" s="1448">
        <v>0.35</v>
      </c>
      <c r="P15" s="1448">
        <v>0.2</v>
      </c>
      <c r="Q15" s="1448">
        <v>0.15</v>
      </c>
      <c r="R15" s="1448">
        <v>0.3</v>
      </c>
      <c r="S15" s="1448"/>
      <c r="T15" s="1448"/>
      <c r="U15" s="1448" t="s">
        <v>1811</v>
      </c>
      <c r="V15" s="700" t="s">
        <v>69</v>
      </c>
      <c r="W15" s="701" t="s">
        <v>1812</v>
      </c>
      <c r="X15" s="702">
        <v>41289</v>
      </c>
      <c r="Y15" s="702">
        <v>41333</v>
      </c>
      <c r="Z15" s="702" t="s">
        <v>1813</v>
      </c>
      <c r="AA15" s="701" t="s">
        <v>119</v>
      </c>
      <c r="AB15" s="701"/>
      <c r="AC15" s="703" t="s">
        <v>1814</v>
      </c>
      <c r="AD15" s="1446">
        <v>57000000</v>
      </c>
    </row>
    <row r="16" spans="1:30" s="704" customFormat="1" ht="48" customHeight="1" x14ac:dyDescent="0.3">
      <c r="A16" s="1480"/>
      <c r="B16" s="1480"/>
      <c r="C16" s="1482"/>
      <c r="D16" s="1447"/>
      <c r="E16" s="1439"/>
      <c r="F16" s="1439"/>
      <c r="G16" s="1439"/>
      <c r="H16" s="1441"/>
      <c r="I16" s="1443"/>
      <c r="J16" s="1439"/>
      <c r="K16" s="1445"/>
      <c r="L16" s="1455"/>
      <c r="M16" s="1449"/>
      <c r="N16" s="1449"/>
      <c r="O16" s="1449"/>
      <c r="P16" s="1449"/>
      <c r="Q16" s="1449"/>
      <c r="R16" s="1449"/>
      <c r="S16" s="1449"/>
      <c r="T16" s="1449"/>
      <c r="U16" s="1449"/>
      <c r="V16" s="700" t="s">
        <v>73</v>
      </c>
      <c r="W16" s="701" t="s">
        <v>1815</v>
      </c>
      <c r="X16" s="702">
        <v>41289</v>
      </c>
      <c r="Y16" s="702">
        <v>41639</v>
      </c>
      <c r="Z16" s="702" t="s">
        <v>1813</v>
      </c>
      <c r="AA16" s="701"/>
      <c r="AB16" s="701" t="s">
        <v>119</v>
      </c>
      <c r="AC16" s="703" t="s">
        <v>1816</v>
      </c>
      <c r="AD16" s="1447"/>
    </row>
    <row r="17" spans="1:30" s="704" customFormat="1" ht="60" customHeight="1" x14ac:dyDescent="0.3">
      <c r="A17" s="1480"/>
      <c r="B17" s="1480"/>
      <c r="C17" s="1482"/>
      <c r="D17" s="1447"/>
      <c r="E17" s="1439"/>
      <c r="F17" s="1439"/>
      <c r="G17" s="1439"/>
      <c r="H17" s="1441"/>
      <c r="I17" s="1443"/>
      <c r="J17" s="1439"/>
      <c r="K17" s="1445"/>
      <c r="L17" s="1455"/>
      <c r="M17" s="1449"/>
      <c r="N17" s="1449"/>
      <c r="O17" s="1449"/>
      <c r="P17" s="1449"/>
      <c r="Q17" s="1449"/>
      <c r="R17" s="1449"/>
      <c r="S17" s="1449"/>
      <c r="T17" s="1449"/>
      <c r="U17" s="1449"/>
      <c r="V17" s="700" t="s">
        <v>77</v>
      </c>
      <c r="W17" s="701" t="s">
        <v>1817</v>
      </c>
      <c r="X17" s="702">
        <v>41289</v>
      </c>
      <c r="Y17" s="702">
        <v>41639</v>
      </c>
      <c r="Z17" s="702" t="s">
        <v>1813</v>
      </c>
      <c r="AA17" s="701"/>
      <c r="AB17" s="701" t="s">
        <v>119</v>
      </c>
      <c r="AC17" s="703" t="s">
        <v>1818</v>
      </c>
      <c r="AD17" s="1447"/>
    </row>
    <row r="18" spans="1:30" s="704" customFormat="1" ht="47.25" customHeight="1" x14ac:dyDescent="0.3">
      <c r="A18" s="1480"/>
      <c r="B18" s="1480"/>
      <c r="C18" s="1482"/>
      <c r="D18" s="1447"/>
      <c r="E18" s="1439"/>
      <c r="F18" s="1439"/>
      <c r="G18" s="1439"/>
      <c r="H18" s="1441"/>
      <c r="I18" s="1443"/>
      <c r="J18" s="1439"/>
      <c r="K18" s="1445"/>
      <c r="L18" s="1455"/>
      <c r="M18" s="1449"/>
      <c r="N18" s="1449"/>
      <c r="O18" s="1449"/>
      <c r="P18" s="1449"/>
      <c r="Q18" s="1449"/>
      <c r="R18" s="1449"/>
      <c r="S18" s="1449"/>
      <c r="T18" s="1449"/>
      <c r="U18" s="1449"/>
      <c r="V18" s="700" t="s">
        <v>80</v>
      </c>
      <c r="W18" s="698" t="s">
        <v>1819</v>
      </c>
      <c r="X18" s="699">
        <v>41289</v>
      </c>
      <c r="Y18" s="699">
        <v>41639</v>
      </c>
      <c r="Z18" s="702" t="s">
        <v>1813</v>
      </c>
      <c r="AA18" s="701"/>
      <c r="AB18" s="701" t="s">
        <v>119</v>
      </c>
      <c r="AC18" s="703" t="s">
        <v>1820</v>
      </c>
      <c r="AD18" s="1447"/>
    </row>
    <row r="19" spans="1:30" s="704" customFormat="1" ht="43.5" customHeight="1" x14ac:dyDescent="0.3">
      <c r="A19" s="1480"/>
      <c r="B19" s="1480"/>
      <c r="C19" s="1482"/>
      <c r="D19" s="1447"/>
      <c r="E19" s="1439"/>
      <c r="F19" s="1439"/>
      <c r="G19" s="1439"/>
      <c r="H19" s="1441"/>
      <c r="I19" s="1443"/>
      <c r="J19" s="1439"/>
      <c r="K19" s="1445"/>
      <c r="L19" s="1455"/>
      <c r="M19" s="1449"/>
      <c r="N19" s="1449"/>
      <c r="O19" s="1449"/>
      <c r="P19" s="1449"/>
      <c r="Q19" s="1449"/>
      <c r="R19" s="1449"/>
      <c r="S19" s="1449"/>
      <c r="T19" s="1449"/>
      <c r="U19" s="1449"/>
      <c r="V19" s="700" t="s">
        <v>335</v>
      </c>
      <c r="W19" s="701" t="s">
        <v>1821</v>
      </c>
      <c r="X19" s="702">
        <v>41289</v>
      </c>
      <c r="Y19" s="702">
        <v>41639</v>
      </c>
      <c r="Z19" s="702" t="s">
        <v>1813</v>
      </c>
      <c r="AA19" s="701" t="s">
        <v>119</v>
      </c>
      <c r="AB19" s="701"/>
      <c r="AC19" s="703" t="s">
        <v>1822</v>
      </c>
      <c r="AD19" s="1447"/>
    </row>
    <row r="20" spans="1:30" s="704" customFormat="1" ht="83.25" customHeight="1" x14ac:dyDescent="0.3">
      <c r="A20" s="1480"/>
      <c r="B20" s="1480"/>
      <c r="C20" s="1482"/>
      <c r="D20" s="1447"/>
      <c r="E20" s="701" t="s">
        <v>84</v>
      </c>
      <c r="F20" s="701" t="s">
        <v>1823</v>
      </c>
      <c r="G20" s="701" t="s">
        <v>370</v>
      </c>
      <c r="H20" s="701"/>
      <c r="I20" s="700" t="s">
        <v>119</v>
      </c>
      <c r="J20" s="701" t="s">
        <v>1824</v>
      </c>
      <c r="K20" s="702">
        <v>41334</v>
      </c>
      <c r="L20" s="705">
        <v>41639</v>
      </c>
      <c r="M20" s="706">
        <v>0.05</v>
      </c>
      <c r="N20" s="706">
        <v>0.4</v>
      </c>
      <c r="O20" s="706">
        <v>0.35</v>
      </c>
      <c r="P20" s="706">
        <v>0.2</v>
      </c>
      <c r="Q20" s="706">
        <v>0.05</v>
      </c>
      <c r="R20" s="706">
        <v>0.4</v>
      </c>
      <c r="S20" s="706"/>
      <c r="T20" s="706"/>
      <c r="U20" s="706" t="s">
        <v>1825</v>
      </c>
      <c r="V20" s="700" t="s">
        <v>87</v>
      </c>
      <c r="W20" s="701" t="s">
        <v>1826</v>
      </c>
      <c r="X20" s="702">
        <v>41365</v>
      </c>
      <c r="Y20" s="702">
        <v>41455</v>
      </c>
      <c r="Z20" s="702" t="s">
        <v>1813</v>
      </c>
      <c r="AA20" s="701"/>
      <c r="AB20" s="701" t="s">
        <v>119</v>
      </c>
      <c r="AC20" s="703" t="s">
        <v>1827</v>
      </c>
      <c r="AD20" s="707">
        <v>10000000</v>
      </c>
    </row>
    <row r="21" spans="1:30" s="704" customFormat="1" ht="83.25" customHeight="1" x14ac:dyDescent="0.3">
      <c r="A21" s="1480"/>
      <c r="B21" s="1480"/>
      <c r="C21" s="1482"/>
      <c r="D21" s="1447"/>
      <c r="E21" s="1442" t="s">
        <v>93</v>
      </c>
      <c r="F21" s="1438" t="s">
        <v>1828</v>
      </c>
      <c r="G21" s="1438" t="s">
        <v>370</v>
      </c>
      <c r="H21" s="1440"/>
      <c r="I21" s="1442" t="s">
        <v>119</v>
      </c>
      <c r="J21" s="1438" t="s">
        <v>1829</v>
      </c>
      <c r="K21" s="1454">
        <v>41306</v>
      </c>
      <c r="L21" s="1454">
        <v>41639</v>
      </c>
      <c r="M21" s="1448">
        <v>0.12</v>
      </c>
      <c r="N21" s="1448">
        <v>0.41</v>
      </c>
      <c r="O21" s="1448">
        <v>0.37</v>
      </c>
      <c r="P21" s="1448">
        <v>0.1</v>
      </c>
      <c r="Q21" s="1448">
        <v>0.12</v>
      </c>
      <c r="R21" s="1448">
        <v>0.41</v>
      </c>
      <c r="S21" s="1448"/>
      <c r="T21" s="1448"/>
      <c r="U21" s="1448" t="s">
        <v>1830</v>
      </c>
      <c r="V21" s="708" t="s">
        <v>97</v>
      </c>
      <c r="W21" s="709" t="s">
        <v>1831</v>
      </c>
      <c r="X21" s="710">
        <v>41426</v>
      </c>
      <c r="Y21" s="710">
        <v>41639</v>
      </c>
      <c r="Z21" s="710" t="s">
        <v>1832</v>
      </c>
      <c r="AA21" s="709" t="s">
        <v>119</v>
      </c>
      <c r="AB21" s="709"/>
      <c r="AC21" s="711" t="s">
        <v>1833</v>
      </c>
      <c r="AD21" s="712">
        <f>217735667+182264333-73774333-12000000+33867500-8750000</f>
        <v>339343167</v>
      </c>
    </row>
    <row r="22" spans="1:30" s="704" customFormat="1" ht="75" customHeight="1" x14ac:dyDescent="0.3">
      <c r="A22" s="1480"/>
      <c r="B22" s="1480"/>
      <c r="C22" s="1482"/>
      <c r="D22" s="1447"/>
      <c r="E22" s="1443"/>
      <c r="F22" s="1439"/>
      <c r="G22" s="1439"/>
      <c r="H22" s="1441"/>
      <c r="I22" s="1443"/>
      <c r="J22" s="1439"/>
      <c r="K22" s="1455"/>
      <c r="L22" s="1455"/>
      <c r="M22" s="1449"/>
      <c r="N22" s="1449"/>
      <c r="O22" s="1449"/>
      <c r="P22" s="1449"/>
      <c r="Q22" s="1449"/>
      <c r="R22" s="1449"/>
      <c r="S22" s="1449"/>
      <c r="T22" s="1449"/>
      <c r="U22" s="1449"/>
      <c r="V22" s="708" t="s">
        <v>338</v>
      </c>
      <c r="W22" s="709" t="s">
        <v>1834</v>
      </c>
      <c r="X22" s="710">
        <v>41306</v>
      </c>
      <c r="Y22" s="710">
        <v>41608</v>
      </c>
      <c r="Z22" s="710" t="s">
        <v>1832</v>
      </c>
      <c r="AA22" s="709" t="s">
        <v>119</v>
      </c>
      <c r="AB22" s="709"/>
      <c r="AC22" s="711" t="s">
        <v>1835</v>
      </c>
      <c r="AD22" s="712">
        <v>70000000</v>
      </c>
    </row>
    <row r="23" spans="1:30" s="704" customFormat="1" ht="33" x14ac:dyDescent="0.3">
      <c r="A23" s="1480"/>
      <c r="B23" s="1480"/>
      <c r="C23" s="1482"/>
      <c r="D23" s="1447"/>
      <c r="E23" s="1443"/>
      <c r="F23" s="1439"/>
      <c r="G23" s="1439"/>
      <c r="H23" s="1441"/>
      <c r="I23" s="1443"/>
      <c r="J23" s="1439"/>
      <c r="K23" s="1455"/>
      <c r="L23" s="1455"/>
      <c r="M23" s="1449"/>
      <c r="N23" s="1449"/>
      <c r="O23" s="1449"/>
      <c r="P23" s="1449"/>
      <c r="Q23" s="1449"/>
      <c r="R23" s="1449"/>
      <c r="S23" s="1449"/>
      <c r="T23" s="1449"/>
      <c r="U23" s="1449"/>
      <c r="V23" s="708" t="s">
        <v>339</v>
      </c>
      <c r="W23" s="709" t="s">
        <v>1836</v>
      </c>
      <c r="X23" s="710">
        <v>41289</v>
      </c>
      <c r="Y23" s="710">
        <v>41486</v>
      </c>
      <c r="Z23" s="710" t="s">
        <v>1832</v>
      </c>
      <c r="AA23" s="709" t="s">
        <v>119</v>
      </c>
      <c r="AB23" s="709"/>
      <c r="AC23" s="711" t="s">
        <v>1837</v>
      </c>
      <c r="AD23" s="712">
        <f>40000000+10000000</f>
        <v>50000000</v>
      </c>
    </row>
    <row r="24" spans="1:30" s="704" customFormat="1" ht="33" x14ac:dyDescent="0.3">
      <c r="A24" s="1480"/>
      <c r="B24" s="1480"/>
      <c r="C24" s="1482"/>
      <c r="D24" s="1447"/>
      <c r="E24" s="1443"/>
      <c r="F24" s="1439"/>
      <c r="G24" s="1439"/>
      <c r="H24" s="1441"/>
      <c r="I24" s="1443"/>
      <c r="J24" s="1439"/>
      <c r="K24" s="1455"/>
      <c r="L24" s="1455"/>
      <c r="M24" s="1449"/>
      <c r="N24" s="1449"/>
      <c r="O24" s="1449"/>
      <c r="P24" s="1449"/>
      <c r="Q24" s="1449"/>
      <c r="R24" s="1449"/>
      <c r="S24" s="1449"/>
      <c r="T24" s="1449"/>
      <c r="U24" s="1449"/>
      <c r="V24" s="708" t="s">
        <v>1838</v>
      </c>
      <c r="W24" s="709" t="s">
        <v>1839</v>
      </c>
      <c r="X24" s="713">
        <v>41334</v>
      </c>
      <c r="Y24" s="713">
        <v>41517</v>
      </c>
      <c r="Z24" s="710" t="s">
        <v>1832</v>
      </c>
      <c r="AA24" s="714"/>
      <c r="AB24" s="708"/>
      <c r="AC24" s="711" t="s">
        <v>1840</v>
      </c>
      <c r="AD24" s="1460">
        <v>53900000</v>
      </c>
    </row>
    <row r="25" spans="1:30" s="704" customFormat="1" ht="66" x14ac:dyDescent="0.3">
      <c r="A25" s="1480"/>
      <c r="B25" s="1480"/>
      <c r="C25" s="1482"/>
      <c r="D25" s="1447"/>
      <c r="E25" s="1443"/>
      <c r="F25" s="1439"/>
      <c r="G25" s="1439"/>
      <c r="H25" s="1441"/>
      <c r="I25" s="1443"/>
      <c r="J25" s="1439"/>
      <c r="K25" s="1455"/>
      <c r="L25" s="1455"/>
      <c r="M25" s="1449"/>
      <c r="N25" s="1449"/>
      <c r="O25" s="1449"/>
      <c r="P25" s="1449"/>
      <c r="Q25" s="1449"/>
      <c r="R25" s="1449"/>
      <c r="S25" s="1449"/>
      <c r="T25" s="1449"/>
      <c r="U25" s="1449"/>
      <c r="V25" s="708" t="s">
        <v>1841</v>
      </c>
      <c r="W25" s="709" t="s">
        <v>1842</v>
      </c>
      <c r="X25" s="713">
        <v>41334</v>
      </c>
      <c r="Y25" s="713">
        <v>41517</v>
      </c>
      <c r="Z25" s="710" t="s">
        <v>1832</v>
      </c>
      <c r="AA25" s="709" t="s">
        <v>119</v>
      </c>
      <c r="AB25" s="708"/>
      <c r="AC25" s="711" t="s">
        <v>1843</v>
      </c>
      <c r="AD25" s="1461"/>
    </row>
    <row r="26" spans="1:30" s="704" customFormat="1" ht="66" x14ac:dyDescent="0.3">
      <c r="A26" s="1480"/>
      <c r="B26" s="1480"/>
      <c r="C26" s="1482"/>
      <c r="D26" s="1447"/>
      <c r="E26" s="1443"/>
      <c r="F26" s="1439"/>
      <c r="G26" s="1439"/>
      <c r="H26" s="1441"/>
      <c r="I26" s="1443"/>
      <c r="J26" s="1439"/>
      <c r="K26" s="1455"/>
      <c r="L26" s="1455"/>
      <c r="M26" s="1449"/>
      <c r="N26" s="1449"/>
      <c r="O26" s="1449"/>
      <c r="P26" s="1449"/>
      <c r="Q26" s="1449"/>
      <c r="R26" s="1449"/>
      <c r="S26" s="1449"/>
      <c r="T26" s="1449"/>
      <c r="U26" s="1449"/>
      <c r="V26" s="708" t="s">
        <v>1844</v>
      </c>
      <c r="W26" s="709" t="s">
        <v>1845</v>
      </c>
      <c r="X26" s="713">
        <v>41306</v>
      </c>
      <c r="Y26" s="713" t="s">
        <v>925</v>
      </c>
      <c r="Z26" s="710" t="s">
        <v>1832</v>
      </c>
      <c r="AA26" s="709" t="s">
        <v>119</v>
      </c>
      <c r="AB26" s="708"/>
      <c r="AC26" s="711" t="s">
        <v>1846</v>
      </c>
      <c r="AD26" s="712">
        <f>24000000+272191000+9030000-33867500</f>
        <v>271353500</v>
      </c>
    </row>
    <row r="27" spans="1:30" s="704" customFormat="1" ht="66" x14ac:dyDescent="0.3">
      <c r="A27" s="1480"/>
      <c r="B27" s="1480"/>
      <c r="C27" s="1482"/>
      <c r="D27" s="1447"/>
      <c r="E27" s="1443"/>
      <c r="F27" s="1439"/>
      <c r="G27" s="1439"/>
      <c r="H27" s="1441"/>
      <c r="I27" s="1443"/>
      <c r="J27" s="1439"/>
      <c r="K27" s="1455"/>
      <c r="L27" s="1455"/>
      <c r="M27" s="1449"/>
      <c r="N27" s="1449"/>
      <c r="O27" s="1449"/>
      <c r="P27" s="1449"/>
      <c r="Q27" s="1449"/>
      <c r="R27" s="1449"/>
      <c r="S27" s="1449"/>
      <c r="T27" s="1449"/>
      <c r="U27" s="1449"/>
      <c r="V27" s="708" t="s">
        <v>1847</v>
      </c>
      <c r="W27" s="709" t="s">
        <v>1848</v>
      </c>
      <c r="X27" s="713">
        <v>41365</v>
      </c>
      <c r="Y27" s="713">
        <v>41608</v>
      </c>
      <c r="Z27" s="710" t="s">
        <v>1832</v>
      </c>
      <c r="AA27" s="709"/>
      <c r="AB27" s="709" t="s">
        <v>119</v>
      </c>
      <c r="AC27" s="711" t="s">
        <v>204</v>
      </c>
      <c r="AD27" s="712">
        <f>20000000+15000000+10000000</f>
        <v>45000000</v>
      </c>
    </row>
    <row r="28" spans="1:30" s="704" customFormat="1" ht="66" x14ac:dyDescent="0.3">
      <c r="A28" s="1480"/>
      <c r="B28" s="1480"/>
      <c r="C28" s="1482"/>
      <c r="D28" s="1447"/>
      <c r="E28" s="1443"/>
      <c r="F28" s="1439"/>
      <c r="G28" s="1439"/>
      <c r="H28" s="1441"/>
      <c r="I28" s="1443"/>
      <c r="J28" s="1439"/>
      <c r="K28" s="1455"/>
      <c r="L28" s="1455"/>
      <c r="M28" s="1449"/>
      <c r="N28" s="1449"/>
      <c r="O28" s="1449"/>
      <c r="P28" s="1449"/>
      <c r="Q28" s="1449"/>
      <c r="R28" s="1449"/>
      <c r="S28" s="1449"/>
      <c r="T28" s="1449"/>
      <c r="U28" s="1449"/>
      <c r="V28" s="708" t="s">
        <v>1849</v>
      </c>
      <c r="W28" s="709" t="s">
        <v>1850</v>
      </c>
      <c r="X28" s="713">
        <v>41440</v>
      </c>
      <c r="Y28" s="713">
        <v>41628</v>
      </c>
      <c r="Z28" s="710" t="s">
        <v>1832</v>
      </c>
      <c r="AA28" s="709" t="s">
        <v>119</v>
      </c>
      <c r="AB28" s="708"/>
      <c r="AC28" s="711" t="s">
        <v>1851</v>
      </c>
      <c r="AD28" s="712">
        <v>64000000</v>
      </c>
    </row>
    <row r="29" spans="1:30" s="704" customFormat="1" ht="48" customHeight="1" x14ac:dyDescent="0.3">
      <c r="A29" s="1480"/>
      <c r="B29" s="1480"/>
      <c r="C29" s="1482"/>
      <c r="D29" s="1447"/>
      <c r="E29" s="1443"/>
      <c r="F29" s="1439"/>
      <c r="G29" s="1439"/>
      <c r="H29" s="1441"/>
      <c r="I29" s="1443"/>
      <c r="J29" s="1439"/>
      <c r="K29" s="1455"/>
      <c r="L29" s="1455"/>
      <c r="M29" s="1449"/>
      <c r="N29" s="1449"/>
      <c r="O29" s="1449"/>
      <c r="P29" s="1449"/>
      <c r="Q29" s="1449"/>
      <c r="R29" s="1449"/>
      <c r="S29" s="1449"/>
      <c r="T29" s="1449"/>
      <c r="U29" s="1449"/>
      <c r="V29" s="708" t="s">
        <v>1852</v>
      </c>
      <c r="W29" s="709" t="s">
        <v>1853</v>
      </c>
      <c r="X29" s="713">
        <v>41426</v>
      </c>
      <c r="Y29" s="713">
        <v>41639</v>
      </c>
      <c r="Z29" s="710" t="s">
        <v>1832</v>
      </c>
      <c r="AA29" s="709" t="s">
        <v>119</v>
      </c>
      <c r="AB29" s="708"/>
      <c r="AC29" s="711" t="s">
        <v>1854</v>
      </c>
      <c r="AD29" s="712">
        <f>478000000+22000000</f>
        <v>500000000</v>
      </c>
    </row>
    <row r="30" spans="1:30" s="704" customFormat="1" ht="66" x14ac:dyDescent="0.3">
      <c r="A30" s="1480"/>
      <c r="B30" s="1480"/>
      <c r="C30" s="1482"/>
      <c r="D30" s="1447"/>
      <c r="E30" s="1443"/>
      <c r="F30" s="1439"/>
      <c r="G30" s="1439"/>
      <c r="H30" s="1441"/>
      <c r="I30" s="1443"/>
      <c r="J30" s="1439"/>
      <c r="K30" s="1455"/>
      <c r="L30" s="1455"/>
      <c r="M30" s="1449"/>
      <c r="N30" s="1449"/>
      <c r="O30" s="1449"/>
      <c r="P30" s="1449"/>
      <c r="Q30" s="1449"/>
      <c r="R30" s="1449"/>
      <c r="S30" s="1449"/>
      <c r="T30" s="1449"/>
      <c r="U30" s="1449"/>
      <c r="V30" s="708" t="s">
        <v>1855</v>
      </c>
      <c r="W30" s="709" t="s">
        <v>1856</v>
      </c>
      <c r="X30" s="713">
        <v>41426</v>
      </c>
      <c r="Y30" s="713">
        <v>41639</v>
      </c>
      <c r="Z30" s="710" t="s">
        <v>1832</v>
      </c>
      <c r="AA30" s="709" t="s">
        <v>119</v>
      </c>
      <c r="AB30" s="708"/>
      <c r="AC30" s="711" t="s">
        <v>1857</v>
      </c>
      <c r="AD30" s="712">
        <f>401310000+8750000</f>
        <v>410060000</v>
      </c>
    </row>
    <row r="31" spans="1:30" s="704" customFormat="1" ht="90.75" customHeight="1" x14ac:dyDescent="0.3">
      <c r="A31" s="1480"/>
      <c r="B31" s="1480"/>
      <c r="C31" s="1482"/>
      <c r="D31" s="1447"/>
      <c r="E31" s="1442" t="s">
        <v>101</v>
      </c>
      <c r="F31" s="1438" t="s">
        <v>1858</v>
      </c>
      <c r="G31" s="1438" t="s">
        <v>370</v>
      </c>
      <c r="H31" s="1442"/>
      <c r="I31" s="1442" t="s">
        <v>67</v>
      </c>
      <c r="J31" s="1438" t="s">
        <v>1859</v>
      </c>
      <c r="K31" s="1454">
        <v>41275</v>
      </c>
      <c r="L31" s="1454">
        <v>41578</v>
      </c>
      <c r="M31" s="1448">
        <v>0.2</v>
      </c>
      <c r="N31" s="1448">
        <v>0.2</v>
      </c>
      <c r="O31" s="1448">
        <v>0.3</v>
      </c>
      <c r="P31" s="1448">
        <v>0.3</v>
      </c>
      <c r="Q31" s="1448">
        <v>0.2</v>
      </c>
      <c r="R31" s="1448">
        <v>0.2</v>
      </c>
      <c r="S31" s="1448"/>
      <c r="T31" s="1448"/>
      <c r="U31" s="1448" t="s">
        <v>1860</v>
      </c>
      <c r="V31" s="700" t="s">
        <v>104</v>
      </c>
      <c r="W31" s="701" t="s">
        <v>1861</v>
      </c>
      <c r="X31" s="699">
        <v>41275</v>
      </c>
      <c r="Y31" s="699">
        <v>41578</v>
      </c>
      <c r="Z31" s="702" t="s">
        <v>1832</v>
      </c>
      <c r="AA31" s="701" t="s">
        <v>119</v>
      </c>
      <c r="AB31" s="700"/>
      <c r="AC31" s="703" t="s">
        <v>1862</v>
      </c>
      <c r="AD31" s="707">
        <v>105613333</v>
      </c>
    </row>
    <row r="32" spans="1:30" s="704" customFormat="1" ht="105" customHeight="1" x14ac:dyDescent="0.3">
      <c r="A32" s="1480"/>
      <c r="B32" s="1480"/>
      <c r="C32" s="1482"/>
      <c r="D32" s="1447"/>
      <c r="E32" s="1443"/>
      <c r="F32" s="1439"/>
      <c r="G32" s="1439"/>
      <c r="H32" s="1443"/>
      <c r="I32" s="1443"/>
      <c r="J32" s="1439"/>
      <c r="K32" s="1455"/>
      <c r="L32" s="1455"/>
      <c r="M32" s="1449"/>
      <c r="N32" s="1449"/>
      <c r="O32" s="1449"/>
      <c r="P32" s="1449"/>
      <c r="Q32" s="1449"/>
      <c r="R32" s="1449"/>
      <c r="S32" s="1449"/>
      <c r="T32" s="1449"/>
      <c r="U32" s="1449"/>
      <c r="V32" s="700" t="s">
        <v>341</v>
      </c>
      <c r="W32" s="701" t="s">
        <v>1863</v>
      </c>
      <c r="X32" s="699">
        <v>41275</v>
      </c>
      <c r="Y32" s="699">
        <v>41578</v>
      </c>
      <c r="Z32" s="702" t="s">
        <v>1832</v>
      </c>
      <c r="AA32" s="701" t="s">
        <v>119</v>
      </c>
      <c r="AB32" s="700"/>
      <c r="AC32" s="703" t="s">
        <v>1864</v>
      </c>
      <c r="AD32" s="715">
        <v>223730000</v>
      </c>
    </row>
    <row r="33" spans="1:30" ht="92.25" customHeight="1" x14ac:dyDescent="0.3">
      <c r="A33" s="1462" t="s">
        <v>1865</v>
      </c>
      <c r="B33" s="1462" t="s">
        <v>1866</v>
      </c>
      <c r="C33" s="1465" t="s">
        <v>1867</v>
      </c>
      <c r="D33" s="1442" t="s">
        <v>1868</v>
      </c>
      <c r="E33" s="1438" t="s">
        <v>107</v>
      </c>
      <c r="F33" s="1438" t="s">
        <v>1869</v>
      </c>
      <c r="G33" s="1438" t="s">
        <v>574</v>
      </c>
      <c r="H33" s="1442" t="s">
        <v>119</v>
      </c>
      <c r="I33" s="1442" t="s">
        <v>119</v>
      </c>
      <c r="J33" s="1438" t="s">
        <v>1870</v>
      </c>
      <c r="K33" s="1444">
        <v>41289</v>
      </c>
      <c r="L33" s="1444">
        <v>41547</v>
      </c>
      <c r="M33" s="1448">
        <v>0.14000000000000001</v>
      </c>
      <c r="N33" s="1457">
        <v>0.25</v>
      </c>
      <c r="O33" s="1457">
        <v>0.34</v>
      </c>
      <c r="P33" s="1457">
        <v>0.27</v>
      </c>
      <c r="Q33" s="1457">
        <v>0.14000000000000001</v>
      </c>
      <c r="R33" s="1457">
        <v>0.25</v>
      </c>
      <c r="S33" s="1448"/>
      <c r="T33" s="1448"/>
      <c r="U33" s="1448" t="s">
        <v>1871</v>
      </c>
      <c r="V33" s="700" t="s">
        <v>1872</v>
      </c>
      <c r="W33" s="716" t="s">
        <v>1873</v>
      </c>
      <c r="X33" s="717">
        <v>41289</v>
      </c>
      <c r="Y33" s="718">
        <v>41638</v>
      </c>
      <c r="Z33" s="718" t="s">
        <v>1874</v>
      </c>
      <c r="AA33" s="700"/>
      <c r="AB33" s="700" t="s">
        <v>119</v>
      </c>
      <c r="AC33" s="719" t="s">
        <v>1875</v>
      </c>
      <c r="AD33" s="720">
        <f>72450000+(6300000*5.5)</f>
        <v>107100000</v>
      </c>
    </row>
    <row r="34" spans="1:30" ht="96" customHeight="1" x14ac:dyDescent="0.3">
      <c r="A34" s="1463"/>
      <c r="B34" s="1463"/>
      <c r="C34" s="1466"/>
      <c r="D34" s="1443"/>
      <c r="E34" s="1439"/>
      <c r="F34" s="1439"/>
      <c r="G34" s="1439"/>
      <c r="H34" s="1443"/>
      <c r="I34" s="1443"/>
      <c r="J34" s="1439"/>
      <c r="K34" s="1445"/>
      <c r="L34" s="1445"/>
      <c r="M34" s="1449"/>
      <c r="N34" s="1458"/>
      <c r="O34" s="1458"/>
      <c r="P34" s="1458"/>
      <c r="Q34" s="1458"/>
      <c r="R34" s="1458"/>
      <c r="S34" s="1449"/>
      <c r="T34" s="1449"/>
      <c r="U34" s="1449"/>
      <c r="V34" s="700" t="s">
        <v>1876</v>
      </c>
      <c r="W34" s="716" t="s">
        <v>1877</v>
      </c>
      <c r="X34" s="717">
        <v>41348</v>
      </c>
      <c r="Y34" s="718">
        <v>41593</v>
      </c>
      <c r="Z34" s="718" t="s">
        <v>1874</v>
      </c>
      <c r="AA34" s="700"/>
      <c r="AB34" s="700" t="s">
        <v>119</v>
      </c>
      <c r="AC34" s="719" t="s">
        <v>1875</v>
      </c>
      <c r="AD34" s="720">
        <f>33300000+(3700000*4.5)</f>
        <v>49950000</v>
      </c>
    </row>
    <row r="35" spans="1:30" ht="66" x14ac:dyDescent="0.3">
      <c r="A35" s="1463"/>
      <c r="B35" s="1463"/>
      <c r="C35" s="1466"/>
      <c r="D35" s="1443"/>
      <c r="E35" s="1439"/>
      <c r="F35" s="1439"/>
      <c r="G35" s="1439"/>
      <c r="H35" s="1443"/>
      <c r="I35" s="1443"/>
      <c r="J35" s="1439"/>
      <c r="K35" s="1445"/>
      <c r="L35" s="1445"/>
      <c r="M35" s="1449"/>
      <c r="N35" s="1458"/>
      <c r="O35" s="1458"/>
      <c r="P35" s="1458"/>
      <c r="Q35" s="1458"/>
      <c r="R35" s="1458"/>
      <c r="S35" s="1449"/>
      <c r="T35" s="1449"/>
      <c r="U35" s="1449"/>
      <c r="V35" s="700" t="s">
        <v>1755</v>
      </c>
      <c r="W35" s="716" t="s">
        <v>1878</v>
      </c>
      <c r="X35" s="717">
        <v>41306</v>
      </c>
      <c r="Y35" s="718">
        <v>41394</v>
      </c>
      <c r="Z35" s="718" t="s">
        <v>1874</v>
      </c>
      <c r="AA35" s="700"/>
      <c r="AB35" s="700" t="s">
        <v>119</v>
      </c>
      <c r="AC35" s="719" t="s">
        <v>1879</v>
      </c>
      <c r="AD35" s="720">
        <f>18000000+9000000</f>
        <v>27000000</v>
      </c>
    </row>
    <row r="36" spans="1:30" ht="33" x14ac:dyDescent="0.3">
      <c r="A36" s="1463"/>
      <c r="B36" s="1463"/>
      <c r="C36" s="1466"/>
      <c r="D36" s="1443"/>
      <c r="E36" s="1439"/>
      <c r="F36" s="1439"/>
      <c r="G36" s="1439"/>
      <c r="H36" s="1443"/>
      <c r="I36" s="1443"/>
      <c r="J36" s="1439"/>
      <c r="K36" s="1445"/>
      <c r="L36" s="1445">
        <v>41348</v>
      </c>
      <c r="M36" s="1449"/>
      <c r="N36" s="1458"/>
      <c r="O36" s="1458"/>
      <c r="P36" s="1458"/>
      <c r="Q36" s="1458"/>
      <c r="R36" s="1458"/>
      <c r="S36" s="1449"/>
      <c r="T36" s="1449"/>
      <c r="U36" s="1449"/>
      <c r="V36" s="700" t="s">
        <v>1880</v>
      </c>
      <c r="W36" s="716" t="s">
        <v>1881</v>
      </c>
      <c r="X36" s="717">
        <v>41277</v>
      </c>
      <c r="Y36" s="718">
        <v>41333</v>
      </c>
      <c r="Z36" s="718" t="s">
        <v>1882</v>
      </c>
      <c r="AA36" s="700" t="s">
        <v>119</v>
      </c>
      <c r="AB36" s="700"/>
      <c r="AC36" s="703" t="s">
        <v>1883</v>
      </c>
      <c r="AD36" s="720">
        <v>0</v>
      </c>
    </row>
    <row r="37" spans="1:30" ht="33" x14ac:dyDescent="0.3">
      <c r="A37" s="1463"/>
      <c r="B37" s="1463"/>
      <c r="C37" s="1466"/>
      <c r="D37" s="1443"/>
      <c r="E37" s="1439"/>
      <c r="F37" s="1439"/>
      <c r="G37" s="1439"/>
      <c r="H37" s="1443"/>
      <c r="I37" s="1443"/>
      <c r="J37" s="1439"/>
      <c r="K37" s="1445"/>
      <c r="L37" s="1445">
        <v>41395</v>
      </c>
      <c r="M37" s="1449"/>
      <c r="N37" s="1458"/>
      <c r="O37" s="1458"/>
      <c r="P37" s="1458"/>
      <c r="Q37" s="1458"/>
      <c r="R37" s="1458"/>
      <c r="S37" s="1449"/>
      <c r="T37" s="1449"/>
      <c r="U37" s="1449"/>
      <c r="V37" s="700" t="s">
        <v>1884</v>
      </c>
      <c r="W37" s="716" t="s">
        <v>1885</v>
      </c>
      <c r="X37" s="718">
        <v>41334</v>
      </c>
      <c r="Y37" s="718">
        <v>41455</v>
      </c>
      <c r="Z37" s="718" t="s">
        <v>1882</v>
      </c>
      <c r="AA37" s="700" t="s">
        <v>119</v>
      </c>
      <c r="AB37" s="700"/>
      <c r="AC37" s="703" t="s">
        <v>1886</v>
      </c>
      <c r="AD37" s="1485">
        <f>760000000+65825000</f>
        <v>825825000</v>
      </c>
    </row>
    <row r="38" spans="1:30" ht="33" x14ac:dyDescent="0.3">
      <c r="A38" s="1463"/>
      <c r="B38" s="1463"/>
      <c r="C38" s="1466"/>
      <c r="D38" s="1443"/>
      <c r="E38" s="1439"/>
      <c r="F38" s="1439"/>
      <c r="G38" s="1439"/>
      <c r="H38" s="1443"/>
      <c r="I38" s="1443"/>
      <c r="J38" s="1439"/>
      <c r="K38" s="1445"/>
      <c r="L38" s="1445">
        <v>41395</v>
      </c>
      <c r="M38" s="1449"/>
      <c r="N38" s="1458"/>
      <c r="O38" s="1458"/>
      <c r="P38" s="1458"/>
      <c r="Q38" s="1458"/>
      <c r="R38" s="1458"/>
      <c r="S38" s="1449"/>
      <c r="T38" s="1449"/>
      <c r="U38" s="1449"/>
      <c r="V38" s="700" t="s">
        <v>1887</v>
      </c>
      <c r="W38" s="716" t="s">
        <v>1888</v>
      </c>
      <c r="X38" s="718">
        <v>41456</v>
      </c>
      <c r="Y38" s="718">
        <v>41486</v>
      </c>
      <c r="Z38" s="716" t="s">
        <v>1889</v>
      </c>
      <c r="AA38" s="700"/>
      <c r="AB38" s="700" t="s">
        <v>119</v>
      </c>
      <c r="AC38" s="703" t="s">
        <v>1875</v>
      </c>
      <c r="AD38" s="1486"/>
    </row>
    <row r="39" spans="1:30" ht="33" x14ac:dyDescent="0.3">
      <c r="A39" s="1463"/>
      <c r="B39" s="1463"/>
      <c r="C39" s="1466"/>
      <c r="D39" s="1443"/>
      <c r="E39" s="1439"/>
      <c r="F39" s="1439"/>
      <c r="G39" s="1439"/>
      <c r="H39" s="1443"/>
      <c r="I39" s="1443"/>
      <c r="J39" s="1439"/>
      <c r="K39" s="1445"/>
      <c r="L39" s="1445">
        <v>41395</v>
      </c>
      <c r="M39" s="1449"/>
      <c r="N39" s="1458"/>
      <c r="O39" s="1458"/>
      <c r="P39" s="1458"/>
      <c r="Q39" s="1458"/>
      <c r="R39" s="1458"/>
      <c r="S39" s="1449"/>
      <c r="T39" s="1449"/>
      <c r="U39" s="1449"/>
      <c r="V39" s="700" t="s">
        <v>1890</v>
      </c>
      <c r="W39" s="716" t="s">
        <v>1891</v>
      </c>
      <c r="X39" s="718">
        <v>41289</v>
      </c>
      <c r="Y39" s="718">
        <v>41517</v>
      </c>
      <c r="Z39" s="716" t="s">
        <v>1889</v>
      </c>
      <c r="AA39" s="700"/>
      <c r="AB39" s="700" t="s">
        <v>119</v>
      </c>
      <c r="AC39" s="703" t="s">
        <v>1875</v>
      </c>
      <c r="AD39" s="1486"/>
    </row>
    <row r="40" spans="1:30" ht="33" x14ac:dyDescent="0.3">
      <c r="A40" s="1463"/>
      <c r="B40" s="1463"/>
      <c r="C40" s="1466"/>
      <c r="D40" s="1443"/>
      <c r="E40" s="1439"/>
      <c r="F40" s="1439"/>
      <c r="G40" s="1439"/>
      <c r="H40" s="1443"/>
      <c r="I40" s="1443"/>
      <c r="J40" s="1439"/>
      <c r="K40" s="1445"/>
      <c r="L40" s="1445">
        <v>41395</v>
      </c>
      <c r="M40" s="1449"/>
      <c r="N40" s="1458"/>
      <c r="O40" s="1458"/>
      <c r="P40" s="1458"/>
      <c r="Q40" s="1458"/>
      <c r="R40" s="1458"/>
      <c r="S40" s="1449"/>
      <c r="T40" s="1449"/>
      <c r="U40" s="1449"/>
      <c r="V40" s="700" t="s">
        <v>1892</v>
      </c>
      <c r="W40" s="716" t="s">
        <v>1893</v>
      </c>
      <c r="X40" s="718">
        <v>41348</v>
      </c>
      <c r="Y40" s="718">
        <v>41395</v>
      </c>
      <c r="Z40" s="716" t="s">
        <v>1889</v>
      </c>
      <c r="AA40" s="700" t="s">
        <v>119</v>
      </c>
      <c r="AB40" s="700"/>
      <c r="AC40" s="703" t="s">
        <v>1894</v>
      </c>
      <c r="AD40" s="1486"/>
    </row>
    <row r="41" spans="1:30" ht="33" customHeight="1" x14ac:dyDescent="0.3">
      <c r="A41" s="1463"/>
      <c r="B41" s="1463"/>
      <c r="C41" s="1466"/>
      <c r="D41" s="1443"/>
      <c r="E41" s="1439"/>
      <c r="F41" s="1439"/>
      <c r="G41" s="1439"/>
      <c r="H41" s="1443"/>
      <c r="I41" s="1443"/>
      <c r="J41" s="1439"/>
      <c r="K41" s="1445"/>
      <c r="L41" s="1445">
        <v>41547</v>
      </c>
      <c r="M41" s="1449"/>
      <c r="N41" s="1458"/>
      <c r="O41" s="1458"/>
      <c r="P41" s="1458"/>
      <c r="Q41" s="1458"/>
      <c r="R41" s="1458"/>
      <c r="S41" s="1449"/>
      <c r="T41" s="1449"/>
      <c r="U41" s="1449"/>
      <c r="V41" s="700" t="s">
        <v>1895</v>
      </c>
      <c r="W41" s="716" t="s">
        <v>1896</v>
      </c>
      <c r="X41" s="718">
        <v>41348</v>
      </c>
      <c r="Y41" s="718">
        <v>41395</v>
      </c>
      <c r="Z41" s="716" t="s">
        <v>1889</v>
      </c>
      <c r="AA41" s="700" t="s">
        <v>119</v>
      </c>
      <c r="AB41" s="700"/>
      <c r="AC41" s="703" t="s">
        <v>1897</v>
      </c>
      <c r="AD41" s="1486"/>
    </row>
    <row r="42" spans="1:30" ht="49.5" x14ac:dyDescent="0.3">
      <c r="A42" s="1463"/>
      <c r="B42" s="1463"/>
      <c r="C42" s="1466"/>
      <c r="D42" s="1443"/>
      <c r="E42" s="1439"/>
      <c r="F42" s="1439"/>
      <c r="G42" s="1439"/>
      <c r="H42" s="1443"/>
      <c r="I42" s="1443"/>
      <c r="J42" s="1439"/>
      <c r="K42" s="1445"/>
      <c r="L42" s="1445">
        <v>41547</v>
      </c>
      <c r="M42" s="1449"/>
      <c r="N42" s="1458"/>
      <c r="O42" s="1458"/>
      <c r="P42" s="1458"/>
      <c r="Q42" s="1458"/>
      <c r="R42" s="1458"/>
      <c r="S42" s="1449"/>
      <c r="T42" s="1449"/>
      <c r="U42" s="1449"/>
      <c r="V42" s="700" t="s">
        <v>1898</v>
      </c>
      <c r="W42" s="716" t="s">
        <v>1899</v>
      </c>
      <c r="X42" s="718">
        <v>41395</v>
      </c>
      <c r="Y42" s="718">
        <v>41547</v>
      </c>
      <c r="Z42" s="716" t="s">
        <v>1889</v>
      </c>
      <c r="AA42" s="700"/>
      <c r="AB42" s="700" t="s">
        <v>119</v>
      </c>
      <c r="AC42" s="703" t="s">
        <v>1900</v>
      </c>
      <c r="AD42" s="1486"/>
    </row>
    <row r="43" spans="1:30" ht="66" x14ac:dyDescent="0.3">
      <c r="A43" s="1463"/>
      <c r="B43" s="1463"/>
      <c r="C43" s="1466"/>
      <c r="D43" s="1443"/>
      <c r="E43" s="1439"/>
      <c r="F43" s="1439"/>
      <c r="G43" s="1439"/>
      <c r="H43" s="1443"/>
      <c r="I43" s="1443"/>
      <c r="J43" s="1439"/>
      <c r="K43" s="1445"/>
      <c r="L43" s="1445">
        <v>41547</v>
      </c>
      <c r="M43" s="1449"/>
      <c r="N43" s="1458"/>
      <c r="O43" s="1458"/>
      <c r="P43" s="1458"/>
      <c r="Q43" s="1458"/>
      <c r="R43" s="1458"/>
      <c r="S43" s="1449"/>
      <c r="T43" s="1449"/>
      <c r="U43" s="1449"/>
      <c r="V43" s="700" t="s">
        <v>1901</v>
      </c>
      <c r="W43" s="716" t="s">
        <v>1902</v>
      </c>
      <c r="X43" s="718">
        <v>41395</v>
      </c>
      <c r="Y43" s="718">
        <v>41547</v>
      </c>
      <c r="Z43" s="716" t="s">
        <v>1903</v>
      </c>
      <c r="AA43" s="700"/>
      <c r="AB43" s="700" t="s">
        <v>119</v>
      </c>
      <c r="AC43" s="703" t="s">
        <v>1875</v>
      </c>
      <c r="AD43" s="1486"/>
    </row>
    <row r="44" spans="1:30" ht="33" x14ac:dyDescent="0.3">
      <c r="A44" s="1463"/>
      <c r="B44" s="1463"/>
      <c r="C44" s="1466"/>
      <c r="D44" s="1443"/>
      <c r="E44" s="1439"/>
      <c r="F44" s="1439"/>
      <c r="G44" s="1439"/>
      <c r="H44" s="1443"/>
      <c r="I44" s="1443"/>
      <c r="J44" s="1439"/>
      <c r="K44" s="1445"/>
      <c r="L44" s="1445"/>
      <c r="M44" s="1449"/>
      <c r="N44" s="1458"/>
      <c r="O44" s="1458"/>
      <c r="P44" s="1458"/>
      <c r="Q44" s="1458"/>
      <c r="R44" s="1458"/>
      <c r="S44" s="1449"/>
      <c r="T44" s="1449"/>
      <c r="U44" s="1449"/>
      <c r="V44" s="700" t="s">
        <v>1904</v>
      </c>
      <c r="W44" s="716" t="s">
        <v>1905</v>
      </c>
      <c r="X44" s="718">
        <v>41395</v>
      </c>
      <c r="Y44" s="718">
        <v>41547</v>
      </c>
      <c r="Z44" s="716" t="s">
        <v>1889</v>
      </c>
      <c r="AA44" s="700" t="s">
        <v>119</v>
      </c>
      <c r="AB44" s="700"/>
      <c r="AC44" s="703" t="s">
        <v>1906</v>
      </c>
      <c r="AD44" s="1486"/>
    </row>
    <row r="45" spans="1:30" ht="49.5" x14ac:dyDescent="0.3">
      <c r="A45" s="1463"/>
      <c r="B45" s="1463"/>
      <c r="C45" s="1466"/>
      <c r="D45" s="1443"/>
      <c r="E45" s="1439"/>
      <c r="F45" s="1439"/>
      <c r="G45" s="1439"/>
      <c r="H45" s="1443"/>
      <c r="I45" s="1443"/>
      <c r="J45" s="1439"/>
      <c r="K45" s="1445"/>
      <c r="L45" s="1445"/>
      <c r="M45" s="1449"/>
      <c r="N45" s="1458"/>
      <c r="O45" s="1458"/>
      <c r="P45" s="1458"/>
      <c r="Q45" s="1458"/>
      <c r="R45" s="1458"/>
      <c r="S45" s="1449"/>
      <c r="T45" s="1449"/>
      <c r="U45" s="1449"/>
      <c r="V45" s="700" t="s">
        <v>1907</v>
      </c>
      <c r="W45" s="716" t="s">
        <v>1908</v>
      </c>
      <c r="X45" s="705">
        <v>41395</v>
      </c>
      <c r="Y45" s="705">
        <v>41547</v>
      </c>
      <c r="Z45" s="716" t="s">
        <v>1909</v>
      </c>
      <c r="AA45" s="700" t="s">
        <v>119</v>
      </c>
      <c r="AB45" s="700"/>
      <c r="AC45" s="703" t="s">
        <v>1910</v>
      </c>
      <c r="AD45" s="1486"/>
    </row>
    <row r="46" spans="1:30" ht="49.5" x14ac:dyDescent="0.3">
      <c r="A46" s="1463"/>
      <c r="B46" s="1463"/>
      <c r="C46" s="1466"/>
      <c r="D46" s="1443"/>
      <c r="E46" s="1469"/>
      <c r="F46" s="1469"/>
      <c r="G46" s="1469"/>
      <c r="H46" s="1468"/>
      <c r="I46" s="1468"/>
      <c r="J46" s="1469"/>
      <c r="K46" s="1470"/>
      <c r="L46" s="1470">
        <v>41547</v>
      </c>
      <c r="M46" s="1456"/>
      <c r="N46" s="1459"/>
      <c r="O46" s="1459"/>
      <c r="P46" s="1459"/>
      <c r="Q46" s="1459"/>
      <c r="R46" s="1459"/>
      <c r="S46" s="1456"/>
      <c r="T46" s="1456"/>
      <c r="U46" s="1456"/>
      <c r="V46" s="700" t="s">
        <v>1911</v>
      </c>
      <c r="W46" s="716" t="s">
        <v>1912</v>
      </c>
      <c r="X46" s="705">
        <v>41395</v>
      </c>
      <c r="Y46" s="705">
        <v>41638</v>
      </c>
      <c r="Z46" s="716" t="s">
        <v>1909</v>
      </c>
      <c r="AA46" s="700"/>
      <c r="AB46" s="700" t="s">
        <v>119</v>
      </c>
      <c r="AC46" s="703" t="s">
        <v>1913</v>
      </c>
      <c r="AD46" s="720">
        <v>10826280</v>
      </c>
    </row>
    <row r="47" spans="1:30" ht="33" x14ac:dyDescent="0.3">
      <c r="A47" s="1463"/>
      <c r="B47" s="1463"/>
      <c r="C47" s="1466"/>
      <c r="D47" s="1443"/>
      <c r="E47" s="1442" t="s">
        <v>114</v>
      </c>
      <c r="F47" s="1438" t="s">
        <v>1914</v>
      </c>
      <c r="G47" s="1438" t="s">
        <v>574</v>
      </c>
      <c r="H47" s="1438" t="s">
        <v>119</v>
      </c>
      <c r="I47" s="1438" t="s">
        <v>119</v>
      </c>
      <c r="J47" s="1438" t="s">
        <v>1915</v>
      </c>
      <c r="K47" s="1444">
        <v>41289</v>
      </c>
      <c r="L47" s="1444">
        <v>41638</v>
      </c>
      <c r="M47" s="1448">
        <v>0.27500000000000002</v>
      </c>
      <c r="N47" s="1457">
        <v>0.27500000000000002</v>
      </c>
      <c r="O47" s="1457">
        <v>0.17499999999999999</v>
      </c>
      <c r="P47" s="1457">
        <v>0.27500000000000002</v>
      </c>
      <c r="Q47" s="1457">
        <v>0.28000000000000003</v>
      </c>
      <c r="R47" s="1457">
        <f>N47</f>
        <v>0.27500000000000002</v>
      </c>
      <c r="S47" s="1448"/>
      <c r="T47" s="1448"/>
      <c r="U47" s="1448" t="s">
        <v>1916</v>
      </c>
      <c r="V47" s="700" t="s">
        <v>1917</v>
      </c>
      <c r="W47" s="716" t="s">
        <v>1918</v>
      </c>
      <c r="X47" s="705">
        <v>41289</v>
      </c>
      <c r="Y47" s="705">
        <v>41608</v>
      </c>
      <c r="Z47" s="716" t="s">
        <v>1919</v>
      </c>
      <c r="AA47" s="700"/>
      <c r="AB47" s="700" t="s">
        <v>119</v>
      </c>
      <c r="AC47" s="703" t="s">
        <v>1920</v>
      </c>
      <c r="AD47" s="720">
        <v>27600000</v>
      </c>
    </row>
    <row r="48" spans="1:30" ht="33" x14ac:dyDescent="0.3">
      <c r="A48" s="1463"/>
      <c r="B48" s="1463"/>
      <c r="C48" s="1466"/>
      <c r="D48" s="1443"/>
      <c r="E48" s="1443"/>
      <c r="F48" s="1439"/>
      <c r="G48" s="1439"/>
      <c r="H48" s="1439"/>
      <c r="I48" s="1439"/>
      <c r="J48" s="1439"/>
      <c r="K48" s="1445"/>
      <c r="L48" s="1445"/>
      <c r="M48" s="1449"/>
      <c r="N48" s="1458"/>
      <c r="O48" s="1458"/>
      <c r="P48" s="1458"/>
      <c r="Q48" s="1458"/>
      <c r="R48" s="1458"/>
      <c r="S48" s="1449"/>
      <c r="T48" s="1449"/>
      <c r="U48" s="1449"/>
      <c r="V48" s="700" t="s">
        <v>1921</v>
      </c>
      <c r="W48" s="716" t="s">
        <v>1922</v>
      </c>
      <c r="X48" s="705">
        <v>41348</v>
      </c>
      <c r="Y48" s="705">
        <v>41532</v>
      </c>
      <c r="Z48" s="716" t="s">
        <v>1919</v>
      </c>
      <c r="AA48" s="700"/>
      <c r="AB48" s="700" t="s">
        <v>119</v>
      </c>
      <c r="AC48" s="703" t="s">
        <v>1923</v>
      </c>
      <c r="AD48" s="723">
        <f>30000000+10000000+20000000</f>
        <v>60000000</v>
      </c>
    </row>
    <row r="49" spans="1:30" ht="45" customHeight="1" x14ac:dyDescent="0.3">
      <c r="A49" s="1463"/>
      <c r="B49" s="1463"/>
      <c r="C49" s="1466"/>
      <c r="D49" s="1443"/>
      <c r="E49" s="1443"/>
      <c r="F49" s="1439"/>
      <c r="G49" s="1439"/>
      <c r="H49" s="1439"/>
      <c r="I49" s="1439"/>
      <c r="J49" s="1439"/>
      <c r="K49" s="1445"/>
      <c r="L49" s="1445"/>
      <c r="M49" s="1449"/>
      <c r="N49" s="1458"/>
      <c r="O49" s="1458"/>
      <c r="P49" s="1458"/>
      <c r="Q49" s="1458"/>
      <c r="R49" s="1458"/>
      <c r="S49" s="1449"/>
      <c r="T49" s="1449"/>
      <c r="U49" s="1449"/>
      <c r="V49" s="1442" t="s">
        <v>1924</v>
      </c>
      <c r="W49" s="1483" t="s">
        <v>1925</v>
      </c>
      <c r="X49" s="291">
        <v>41306</v>
      </c>
      <c r="Y49" s="291">
        <v>41333</v>
      </c>
      <c r="Z49" s="716" t="s">
        <v>1889</v>
      </c>
      <c r="AA49" s="700"/>
      <c r="AB49" s="700"/>
      <c r="AC49" s="290" t="s">
        <v>1926</v>
      </c>
      <c r="AD49" s="720"/>
    </row>
    <row r="50" spans="1:30" ht="33" x14ac:dyDescent="0.3">
      <c r="A50" s="1463"/>
      <c r="B50" s="1463"/>
      <c r="C50" s="1466"/>
      <c r="D50" s="1443"/>
      <c r="E50" s="1443"/>
      <c r="F50" s="1439"/>
      <c r="G50" s="1439"/>
      <c r="H50" s="1439"/>
      <c r="I50" s="1439"/>
      <c r="J50" s="1439"/>
      <c r="K50" s="1445"/>
      <c r="L50" s="1445"/>
      <c r="M50" s="1449"/>
      <c r="N50" s="1458"/>
      <c r="O50" s="1458"/>
      <c r="P50" s="1458"/>
      <c r="Q50" s="1458"/>
      <c r="R50" s="1458"/>
      <c r="S50" s="1449"/>
      <c r="T50" s="1449"/>
      <c r="U50" s="1449"/>
      <c r="V50" s="1468"/>
      <c r="W50" s="1484"/>
      <c r="X50" s="293">
        <v>41306</v>
      </c>
      <c r="Y50" s="293">
        <v>41363</v>
      </c>
      <c r="Z50" s="716" t="s">
        <v>1889</v>
      </c>
      <c r="AA50" s="700"/>
      <c r="AB50" s="700"/>
      <c r="AC50" s="292" t="s">
        <v>1927</v>
      </c>
      <c r="AD50" s="720"/>
    </row>
    <row r="51" spans="1:30" ht="33" x14ac:dyDescent="0.3">
      <c r="A51" s="1463"/>
      <c r="B51" s="1463"/>
      <c r="C51" s="1466"/>
      <c r="D51" s="1443"/>
      <c r="E51" s="1443"/>
      <c r="F51" s="1439"/>
      <c r="G51" s="1439"/>
      <c r="H51" s="1439"/>
      <c r="I51" s="1439"/>
      <c r="J51" s="1439"/>
      <c r="K51" s="1445"/>
      <c r="L51" s="1445"/>
      <c r="M51" s="1449"/>
      <c r="N51" s="1458"/>
      <c r="O51" s="1458"/>
      <c r="P51" s="1458"/>
      <c r="Q51" s="1458"/>
      <c r="R51" s="1458"/>
      <c r="S51" s="1449"/>
      <c r="T51" s="1449"/>
      <c r="U51" s="1449"/>
      <c r="V51" s="700" t="s">
        <v>1928</v>
      </c>
      <c r="W51" s="292" t="s">
        <v>1929</v>
      </c>
      <c r="X51" s="293">
        <v>41323</v>
      </c>
      <c r="Y51" s="293">
        <v>41363</v>
      </c>
      <c r="Z51" s="716" t="s">
        <v>1889</v>
      </c>
      <c r="AA51" s="700"/>
      <c r="AB51" s="700"/>
      <c r="AC51" s="292" t="s">
        <v>1930</v>
      </c>
      <c r="AD51" s="720"/>
    </row>
    <row r="52" spans="1:30" ht="49.5" x14ac:dyDescent="0.3">
      <c r="A52" s="1463"/>
      <c r="B52" s="1463"/>
      <c r="C52" s="1466"/>
      <c r="D52" s="1443"/>
      <c r="E52" s="1443"/>
      <c r="F52" s="1439"/>
      <c r="G52" s="1439"/>
      <c r="H52" s="1439"/>
      <c r="I52" s="1439"/>
      <c r="J52" s="1439"/>
      <c r="K52" s="1445"/>
      <c r="L52" s="1445"/>
      <c r="M52" s="1449"/>
      <c r="N52" s="1458"/>
      <c r="O52" s="1458"/>
      <c r="P52" s="1458"/>
      <c r="Q52" s="1458"/>
      <c r="R52" s="1458"/>
      <c r="S52" s="1449"/>
      <c r="T52" s="1449"/>
      <c r="U52" s="1449"/>
      <c r="V52" s="700" t="s">
        <v>1931</v>
      </c>
      <c r="W52" s="292" t="s">
        <v>1932</v>
      </c>
      <c r="X52" s="293">
        <v>41426</v>
      </c>
      <c r="Y52" s="293">
        <v>41516</v>
      </c>
      <c r="Z52" s="724" t="s">
        <v>1933</v>
      </c>
      <c r="AA52" s="700"/>
      <c r="AB52" s="700"/>
      <c r="AC52" s="292" t="s">
        <v>1934</v>
      </c>
      <c r="AD52" s="720"/>
    </row>
    <row r="53" spans="1:30" ht="33" x14ac:dyDescent="0.3">
      <c r="A53" s="1463"/>
      <c r="B53" s="1463"/>
      <c r="C53" s="1466"/>
      <c r="D53" s="1443"/>
      <c r="E53" s="1443"/>
      <c r="F53" s="1439"/>
      <c r="G53" s="1439"/>
      <c r="H53" s="1439"/>
      <c r="I53" s="1439"/>
      <c r="J53" s="1439"/>
      <c r="K53" s="1445"/>
      <c r="L53" s="1445"/>
      <c r="M53" s="1449"/>
      <c r="N53" s="1458"/>
      <c r="O53" s="1458"/>
      <c r="P53" s="1458"/>
      <c r="Q53" s="1458"/>
      <c r="R53" s="1458"/>
      <c r="S53" s="1449"/>
      <c r="T53" s="1449"/>
      <c r="U53" s="1449"/>
      <c r="V53" s="700" t="s">
        <v>1935</v>
      </c>
      <c r="W53" s="725" t="s">
        <v>1936</v>
      </c>
      <c r="X53" s="726">
        <v>41485</v>
      </c>
      <c r="Y53" s="726">
        <v>41547</v>
      </c>
      <c r="Z53" s="716" t="s">
        <v>1889</v>
      </c>
      <c r="AA53" s="700"/>
      <c r="AB53" s="700"/>
      <c r="AC53" s="725" t="s">
        <v>1937</v>
      </c>
      <c r="AD53" s="720"/>
    </row>
    <row r="54" spans="1:30" s="288" customFormat="1" ht="66" x14ac:dyDescent="0.3">
      <c r="A54" s="1463"/>
      <c r="B54" s="1463"/>
      <c r="C54" s="1466"/>
      <c r="D54" s="1443"/>
      <c r="E54" s="1443"/>
      <c r="F54" s="1439"/>
      <c r="G54" s="1439"/>
      <c r="H54" s="1439"/>
      <c r="I54" s="1439"/>
      <c r="J54" s="1439"/>
      <c r="K54" s="1445"/>
      <c r="L54" s="1445"/>
      <c r="M54" s="1449"/>
      <c r="N54" s="1458"/>
      <c r="O54" s="1458"/>
      <c r="P54" s="1458"/>
      <c r="Q54" s="1458"/>
      <c r="R54" s="1458"/>
      <c r="S54" s="1449"/>
      <c r="T54" s="1449"/>
      <c r="U54" s="1449"/>
      <c r="V54" s="700" t="s">
        <v>1938</v>
      </c>
      <c r="W54" s="701" t="s">
        <v>1939</v>
      </c>
      <c r="X54" s="705">
        <v>41275</v>
      </c>
      <c r="Y54" s="705">
        <v>41639</v>
      </c>
      <c r="Z54" s="724" t="s">
        <v>1940</v>
      </c>
      <c r="AA54" s="700" t="s">
        <v>119</v>
      </c>
      <c r="AB54" s="700"/>
      <c r="AC54" s="719" t="s">
        <v>1941</v>
      </c>
      <c r="AD54" s="720">
        <v>0</v>
      </c>
    </row>
    <row r="55" spans="1:30" s="288" customFormat="1" ht="33" x14ac:dyDescent="0.3">
      <c r="A55" s="1463"/>
      <c r="B55" s="1463"/>
      <c r="C55" s="1466"/>
      <c r="D55" s="1443"/>
      <c r="E55" s="1443"/>
      <c r="F55" s="1439"/>
      <c r="G55" s="1439"/>
      <c r="H55" s="1439"/>
      <c r="I55" s="1439"/>
      <c r="J55" s="1439"/>
      <c r="K55" s="1445"/>
      <c r="L55" s="1445"/>
      <c r="M55" s="1449"/>
      <c r="N55" s="1458"/>
      <c r="O55" s="1458"/>
      <c r="P55" s="1458"/>
      <c r="Q55" s="1458"/>
      <c r="R55" s="1458"/>
      <c r="S55" s="1449"/>
      <c r="T55" s="1449"/>
      <c r="U55" s="1449"/>
      <c r="V55" s="700" t="s">
        <v>1942</v>
      </c>
      <c r="W55" s="703" t="s">
        <v>1943</v>
      </c>
      <c r="X55" s="705">
        <v>41275</v>
      </c>
      <c r="Y55" s="705">
        <v>41639</v>
      </c>
      <c r="Z55" s="724" t="s">
        <v>1944</v>
      </c>
      <c r="AA55" s="700" t="s">
        <v>119</v>
      </c>
      <c r="AB55" s="700"/>
      <c r="AC55" s="719" t="s">
        <v>1945</v>
      </c>
      <c r="AD55" s="720">
        <v>0</v>
      </c>
    </row>
    <row r="56" spans="1:30" s="288" customFormat="1" ht="33" x14ac:dyDescent="0.3">
      <c r="A56" s="1463"/>
      <c r="B56" s="1463"/>
      <c r="C56" s="1466"/>
      <c r="D56" s="1443"/>
      <c r="E56" s="1443"/>
      <c r="F56" s="1439"/>
      <c r="G56" s="1439"/>
      <c r="H56" s="1439"/>
      <c r="I56" s="1439"/>
      <c r="J56" s="1439"/>
      <c r="K56" s="1445"/>
      <c r="L56" s="1445"/>
      <c r="M56" s="1449"/>
      <c r="N56" s="1458"/>
      <c r="O56" s="1458"/>
      <c r="P56" s="1458"/>
      <c r="Q56" s="1458"/>
      <c r="R56" s="1458"/>
      <c r="S56" s="1449"/>
      <c r="T56" s="1449"/>
      <c r="U56" s="1449"/>
      <c r="V56" s="700" t="s">
        <v>1946</v>
      </c>
      <c r="W56" s="703" t="s">
        <v>1947</v>
      </c>
      <c r="X56" s="705">
        <v>41275</v>
      </c>
      <c r="Y56" s="705">
        <v>41639</v>
      </c>
      <c r="Z56" s="724" t="s">
        <v>1944</v>
      </c>
      <c r="AA56" s="700" t="s">
        <v>119</v>
      </c>
      <c r="AB56" s="700"/>
      <c r="AC56" s="703" t="s">
        <v>1948</v>
      </c>
      <c r="AD56" s="720">
        <v>0</v>
      </c>
    </row>
    <row r="57" spans="1:30" s="288" customFormat="1" ht="70.5" customHeight="1" x14ac:dyDescent="0.3">
      <c r="A57" s="1463"/>
      <c r="B57" s="1463"/>
      <c r="C57" s="1466"/>
      <c r="D57" s="1443"/>
      <c r="E57" s="1443"/>
      <c r="F57" s="1439"/>
      <c r="G57" s="1439"/>
      <c r="H57" s="1439"/>
      <c r="I57" s="1439"/>
      <c r="J57" s="1439"/>
      <c r="K57" s="1445"/>
      <c r="L57" s="1445"/>
      <c r="M57" s="1449"/>
      <c r="N57" s="1458"/>
      <c r="O57" s="1458"/>
      <c r="P57" s="1458"/>
      <c r="Q57" s="1458"/>
      <c r="R57" s="1458"/>
      <c r="S57" s="1449"/>
      <c r="T57" s="1449"/>
      <c r="U57" s="1449"/>
      <c r="V57" s="700" t="s">
        <v>1949</v>
      </c>
      <c r="W57" s="703" t="s">
        <v>1950</v>
      </c>
      <c r="X57" s="705">
        <v>41275</v>
      </c>
      <c r="Y57" s="705">
        <v>41639</v>
      </c>
      <c r="Z57" s="724" t="s">
        <v>1944</v>
      </c>
      <c r="AA57" s="700" t="s">
        <v>119</v>
      </c>
      <c r="AB57" s="700"/>
      <c r="AC57" s="703" t="s">
        <v>1948</v>
      </c>
      <c r="AD57" s="720">
        <v>0</v>
      </c>
    </row>
    <row r="58" spans="1:30" s="288" customFormat="1" ht="33" x14ac:dyDescent="0.3">
      <c r="A58" s="1463"/>
      <c r="B58" s="1463"/>
      <c r="C58" s="1466"/>
      <c r="D58" s="1443"/>
      <c r="E58" s="1443"/>
      <c r="F58" s="1439"/>
      <c r="G58" s="1439"/>
      <c r="H58" s="1439"/>
      <c r="I58" s="1439"/>
      <c r="J58" s="1439"/>
      <c r="K58" s="1445"/>
      <c r="L58" s="1445"/>
      <c r="M58" s="1449"/>
      <c r="N58" s="1458"/>
      <c r="O58" s="1458"/>
      <c r="P58" s="1458"/>
      <c r="Q58" s="1458"/>
      <c r="R58" s="1458"/>
      <c r="S58" s="1449"/>
      <c r="T58" s="1449"/>
      <c r="U58" s="1449"/>
      <c r="V58" s="700" t="s">
        <v>1951</v>
      </c>
      <c r="W58" s="703" t="s">
        <v>1952</v>
      </c>
      <c r="X58" s="705">
        <v>41275</v>
      </c>
      <c r="Y58" s="705">
        <v>41639</v>
      </c>
      <c r="Z58" s="724" t="s">
        <v>1944</v>
      </c>
      <c r="AA58" s="700" t="s">
        <v>119</v>
      </c>
      <c r="AB58" s="700"/>
      <c r="AC58" s="703" t="s">
        <v>1953</v>
      </c>
      <c r="AD58" s="720">
        <v>0</v>
      </c>
    </row>
    <row r="59" spans="1:30" ht="49.5" x14ac:dyDescent="0.3">
      <c r="A59" s="1463"/>
      <c r="B59" s="1463"/>
      <c r="C59" s="1466"/>
      <c r="D59" s="1443"/>
      <c r="E59" s="1443"/>
      <c r="F59" s="1439"/>
      <c r="G59" s="1439"/>
      <c r="H59" s="1439"/>
      <c r="I59" s="1439"/>
      <c r="J59" s="1439"/>
      <c r="K59" s="1445"/>
      <c r="L59" s="1445">
        <v>41547</v>
      </c>
      <c r="M59" s="1449"/>
      <c r="N59" s="1458"/>
      <c r="O59" s="1458"/>
      <c r="P59" s="1458"/>
      <c r="Q59" s="1458"/>
      <c r="R59" s="1458"/>
      <c r="S59" s="1449"/>
      <c r="T59" s="1449"/>
      <c r="U59" s="1449"/>
      <c r="V59" s="700" t="s">
        <v>1954</v>
      </c>
      <c r="W59" s="727" t="s">
        <v>1955</v>
      </c>
      <c r="X59" s="705">
        <v>41501</v>
      </c>
      <c r="Y59" s="705">
        <v>41532</v>
      </c>
      <c r="Z59" s="716" t="s">
        <v>1956</v>
      </c>
      <c r="AA59" s="700" t="s">
        <v>119</v>
      </c>
      <c r="AB59" s="700"/>
      <c r="AC59" s="703" t="s">
        <v>1957</v>
      </c>
      <c r="AD59" s="720">
        <v>0</v>
      </c>
    </row>
    <row r="60" spans="1:30" ht="49.5" x14ac:dyDescent="0.3">
      <c r="A60" s="1463"/>
      <c r="B60" s="1463"/>
      <c r="C60" s="1466"/>
      <c r="D60" s="1443"/>
      <c r="E60" s="1443"/>
      <c r="F60" s="1439"/>
      <c r="G60" s="1439"/>
      <c r="H60" s="1439"/>
      <c r="I60" s="1439"/>
      <c r="J60" s="1439"/>
      <c r="K60" s="1445"/>
      <c r="L60" s="1445">
        <v>41593</v>
      </c>
      <c r="M60" s="1449"/>
      <c r="N60" s="1458"/>
      <c r="O60" s="1458"/>
      <c r="P60" s="1458"/>
      <c r="Q60" s="1458"/>
      <c r="R60" s="1458"/>
      <c r="S60" s="1449"/>
      <c r="T60" s="1449"/>
      <c r="U60" s="1449"/>
      <c r="V60" s="700" t="s">
        <v>1958</v>
      </c>
      <c r="W60" s="727" t="s">
        <v>1959</v>
      </c>
      <c r="X60" s="718">
        <v>41532</v>
      </c>
      <c r="Y60" s="718">
        <v>41547</v>
      </c>
      <c r="Z60" s="716" t="s">
        <v>1960</v>
      </c>
      <c r="AA60" s="700"/>
      <c r="AB60" s="700" t="s">
        <v>119</v>
      </c>
      <c r="AC60" s="703" t="s">
        <v>1961</v>
      </c>
      <c r="AD60" s="720">
        <v>0</v>
      </c>
    </row>
    <row r="61" spans="1:30" ht="37.5" customHeight="1" x14ac:dyDescent="0.3">
      <c r="A61" s="1463"/>
      <c r="B61" s="1463"/>
      <c r="C61" s="1466"/>
      <c r="D61" s="1443"/>
      <c r="E61" s="1442" t="s">
        <v>121</v>
      </c>
      <c r="F61" s="1438" t="s">
        <v>1962</v>
      </c>
      <c r="G61" s="1438" t="s">
        <v>574</v>
      </c>
      <c r="H61" s="1442" t="s">
        <v>119</v>
      </c>
      <c r="I61" s="1442" t="s">
        <v>119</v>
      </c>
      <c r="J61" s="1438" t="s">
        <v>1963</v>
      </c>
      <c r="K61" s="1476">
        <v>41334</v>
      </c>
      <c r="L61" s="1476">
        <v>41638</v>
      </c>
      <c r="M61" s="1448">
        <v>0.17499999999999999</v>
      </c>
      <c r="N61" s="1457">
        <v>0.17499999999999999</v>
      </c>
      <c r="O61" s="1457">
        <v>0.47499999999999998</v>
      </c>
      <c r="P61" s="1457">
        <v>0.17499999999999999</v>
      </c>
      <c r="Q61" s="1457">
        <v>0.18</v>
      </c>
      <c r="R61" s="1457">
        <v>0.18</v>
      </c>
      <c r="S61" s="1448"/>
      <c r="T61" s="1448"/>
      <c r="U61" s="1448" t="s">
        <v>1964</v>
      </c>
      <c r="V61" s="700" t="s">
        <v>1965</v>
      </c>
      <c r="W61" s="728" t="s">
        <v>1966</v>
      </c>
      <c r="X61" s="729">
        <v>41426</v>
      </c>
      <c r="Y61" s="729">
        <v>41486</v>
      </c>
      <c r="Z61" s="716" t="s">
        <v>1909</v>
      </c>
      <c r="AA61" s="700" t="s">
        <v>119</v>
      </c>
      <c r="AB61" s="700"/>
      <c r="AC61" s="703" t="s">
        <v>1967</v>
      </c>
      <c r="AD61" s="720">
        <v>60000000</v>
      </c>
    </row>
    <row r="62" spans="1:30" ht="33" x14ac:dyDescent="0.3">
      <c r="A62" s="1463"/>
      <c r="B62" s="1463"/>
      <c r="C62" s="1466"/>
      <c r="D62" s="1443"/>
      <c r="E62" s="1468"/>
      <c r="F62" s="1469"/>
      <c r="G62" s="1469"/>
      <c r="H62" s="1468"/>
      <c r="I62" s="1468"/>
      <c r="J62" s="1469"/>
      <c r="K62" s="1477"/>
      <c r="L62" s="1477"/>
      <c r="M62" s="1456"/>
      <c r="N62" s="1459"/>
      <c r="O62" s="1459"/>
      <c r="P62" s="1459"/>
      <c r="Q62" s="1459"/>
      <c r="R62" s="1459"/>
      <c r="S62" s="1456"/>
      <c r="T62" s="1456"/>
      <c r="U62" s="1456"/>
      <c r="V62" s="700" t="s">
        <v>1968</v>
      </c>
      <c r="W62" s="716" t="s">
        <v>1969</v>
      </c>
      <c r="X62" s="718">
        <v>41334</v>
      </c>
      <c r="Y62" s="718">
        <v>41638</v>
      </c>
      <c r="Z62" s="718" t="s">
        <v>1970</v>
      </c>
      <c r="AA62" s="700"/>
      <c r="AB62" s="700" t="s">
        <v>119</v>
      </c>
      <c r="AC62" s="703" t="s">
        <v>1971</v>
      </c>
      <c r="AD62" s="723">
        <v>391369386</v>
      </c>
    </row>
    <row r="63" spans="1:30" s="289" customFormat="1" ht="82.5" x14ac:dyDescent="0.25">
      <c r="A63" s="1464"/>
      <c r="B63" s="1464"/>
      <c r="C63" s="1467"/>
      <c r="D63" s="1468"/>
      <c r="E63" s="721" t="s">
        <v>127</v>
      </c>
      <c r="F63" s="721" t="s">
        <v>1972</v>
      </c>
      <c r="G63" s="721" t="s">
        <v>574</v>
      </c>
      <c r="H63" s="721" t="s">
        <v>119</v>
      </c>
      <c r="I63" s="721" t="s">
        <v>119</v>
      </c>
      <c r="J63" s="721" t="s">
        <v>1972</v>
      </c>
      <c r="K63" s="730">
        <v>41306</v>
      </c>
      <c r="L63" s="730">
        <v>41425</v>
      </c>
      <c r="M63" s="731">
        <v>0</v>
      </c>
      <c r="N63" s="731">
        <v>0</v>
      </c>
      <c r="O63" s="731">
        <v>0.5</v>
      </c>
      <c r="P63" s="731">
        <v>0.5</v>
      </c>
      <c r="Q63" s="731">
        <v>0</v>
      </c>
      <c r="R63" s="731">
        <v>0</v>
      </c>
      <c r="S63" s="731"/>
      <c r="T63" s="731"/>
      <c r="U63" s="731" t="s">
        <v>1973</v>
      </c>
      <c r="V63" s="708" t="s">
        <v>1974</v>
      </c>
      <c r="W63" s="732" t="s">
        <v>1975</v>
      </c>
      <c r="X63" s="733">
        <v>41456</v>
      </c>
      <c r="Y63" s="733">
        <v>41639</v>
      </c>
      <c r="Z63" s="724" t="s">
        <v>1909</v>
      </c>
      <c r="AA63" s="700" t="s">
        <v>119</v>
      </c>
      <c r="AB63" s="700"/>
      <c r="AC63" s="734" t="s">
        <v>1976</v>
      </c>
      <c r="AD63" s="735">
        <f>170000000+329334</f>
        <v>170329334</v>
      </c>
    </row>
    <row r="64" spans="1:30" ht="38.25" customHeight="1" x14ac:dyDescent="0.3">
      <c r="A64" s="1473"/>
      <c r="B64" s="1473"/>
      <c r="C64" s="1473"/>
      <c r="D64" s="1473"/>
      <c r="E64" s="1471" t="s">
        <v>132</v>
      </c>
      <c r="F64" s="1472" t="s">
        <v>1977</v>
      </c>
      <c r="G64" s="1472" t="s">
        <v>1978</v>
      </c>
      <c r="H64" s="1471" t="s">
        <v>67</v>
      </c>
      <c r="I64" s="1487"/>
      <c r="J64" s="1472" t="s">
        <v>1979</v>
      </c>
      <c r="K64" s="1474">
        <v>41275</v>
      </c>
      <c r="L64" s="1474">
        <v>41639</v>
      </c>
      <c r="M64" s="1475">
        <f>[2]Ponderacion!J16</f>
        <v>0.49999600000000011</v>
      </c>
      <c r="N64" s="1478">
        <f>[2]Ponderacion!K16</f>
        <v>0.19046990480000003</v>
      </c>
      <c r="O64" s="1478">
        <f>[2]Ponderacion!L16</f>
        <v>0.15475590480000001</v>
      </c>
      <c r="P64" s="1478">
        <f>[2]Ponderacion!M16</f>
        <v>0.15475590480000001</v>
      </c>
      <c r="Q64" s="1478">
        <f>M64</f>
        <v>0.49999600000000011</v>
      </c>
      <c r="R64" s="1478">
        <f>N64</f>
        <v>0.19046990480000003</v>
      </c>
      <c r="S64" s="1475"/>
      <c r="T64" s="1475"/>
      <c r="U64" s="1475" t="s">
        <v>1980</v>
      </c>
      <c r="V64" s="700" t="s">
        <v>136</v>
      </c>
      <c r="W64" s="724" t="s">
        <v>1981</v>
      </c>
      <c r="X64" s="705">
        <v>41275</v>
      </c>
      <c r="Y64" s="705" t="s">
        <v>1982</v>
      </c>
      <c r="Z64" s="736" t="s">
        <v>1983</v>
      </c>
      <c r="AA64" s="700" t="s">
        <v>119</v>
      </c>
      <c r="AB64" s="700"/>
      <c r="AC64" s="719" t="s">
        <v>1984</v>
      </c>
      <c r="AD64" s="737">
        <v>0</v>
      </c>
    </row>
    <row r="65" spans="1:30" ht="69.75" customHeight="1" x14ac:dyDescent="0.3">
      <c r="A65" s="1473"/>
      <c r="B65" s="1473"/>
      <c r="C65" s="1473"/>
      <c r="D65" s="1473"/>
      <c r="E65" s="1471"/>
      <c r="F65" s="1472"/>
      <c r="G65" s="1472"/>
      <c r="H65" s="1471"/>
      <c r="I65" s="1487"/>
      <c r="J65" s="1472"/>
      <c r="K65" s="1474"/>
      <c r="L65" s="1474"/>
      <c r="M65" s="1475"/>
      <c r="N65" s="1478"/>
      <c r="O65" s="1478"/>
      <c r="P65" s="1478"/>
      <c r="Q65" s="1478"/>
      <c r="R65" s="1478"/>
      <c r="S65" s="1475"/>
      <c r="T65" s="1475"/>
      <c r="U65" s="1475"/>
      <c r="V65" s="700" t="s">
        <v>747</v>
      </c>
      <c r="W65" s="724" t="s">
        <v>1985</v>
      </c>
      <c r="X65" s="705">
        <v>41275</v>
      </c>
      <c r="Y65" s="705" t="s">
        <v>1982</v>
      </c>
      <c r="Z65" s="736" t="s">
        <v>1983</v>
      </c>
      <c r="AA65" s="700"/>
      <c r="AB65" s="700" t="s">
        <v>119</v>
      </c>
      <c r="AC65" s="719" t="s">
        <v>1986</v>
      </c>
      <c r="AD65" s="737"/>
    </row>
    <row r="66" spans="1:30" ht="99.75" customHeight="1" x14ac:dyDescent="0.3">
      <c r="A66" s="1473"/>
      <c r="B66" s="1473"/>
      <c r="C66" s="1473"/>
      <c r="D66" s="1473"/>
      <c r="E66" s="1471"/>
      <c r="F66" s="1472"/>
      <c r="G66" s="1472"/>
      <c r="H66" s="1471"/>
      <c r="I66" s="1487"/>
      <c r="J66" s="1472"/>
      <c r="K66" s="1474"/>
      <c r="L66" s="1474"/>
      <c r="M66" s="1475"/>
      <c r="N66" s="1478"/>
      <c r="O66" s="1478"/>
      <c r="P66" s="1478"/>
      <c r="Q66" s="1478"/>
      <c r="R66" s="1478"/>
      <c r="S66" s="1475"/>
      <c r="T66" s="1475"/>
      <c r="U66" s="1475"/>
      <c r="V66" s="700" t="s">
        <v>751</v>
      </c>
      <c r="W66" s="724" t="s">
        <v>1987</v>
      </c>
      <c r="X66" s="705">
        <v>41275</v>
      </c>
      <c r="Y66" s="705" t="s">
        <v>1982</v>
      </c>
      <c r="Z66" s="736" t="s">
        <v>1983</v>
      </c>
      <c r="AA66" s="700"/>
      <c r="AB66" s="700" t="s">
        <v>67</v>
      </c>
      <c r="AC66" s="734" t="s">
        <v>1988</v>
      </c>
      <c r="AD66" s="737"/>
    </row>
    <row r="67" spans="1:30" ht="75" customHeight="1" x14ac:dyDescent="0.3">
      <c r="A67" s="1473"/>
      <c r="B67" s="1473"/>
      <c r="C67" s="1473"/>
      <c r="D67" s="1473"/>
      <c r="E67" s="1471"/>
      <c r="F67" s="1472"/>
      <c r="G67" s="1472"/>
      <c r="H67" s="1471"/>
      <c r="I67" s="1487"/>
      <c r="J67" s="1472"/>
      <c r="K67" s="1474"/>
      <c r="L67" s="1474"/>
      <c r="M67" s="1475"/>
      <c r="N67" s="1478"/>
      <c r="O67" s="1478"/>
      <c r="P67" s="1478"/>
      <c r="Q67" s="1478"/>
      <c r="R67" s="1478"/>
      <c r="S67" s="1475"/>
      <c r="T67" s="1475"/>
      <c r="U67" s="1475"/>
      <c r="V67" s="700" t="s">
        <v>755</v>
      </c>
      <c r="W67" s="724" t="s">
        <v>1989</v>
      </c>
      <c r="X67" s="705">
        <v>41275</v>
      </c>
      <c r="Y67" s="705" t="s">
        <v>1982</v>
      </c>
      <c r="Z67" s="736" t="s">
        <v>1990</v>
      </c>
      <c r="AA67" s="700" t="s">
        <v>119</v>
      </c>
      <c r="AB67" s="700"/>
      <c r="AC67" s="703" t="s">
        <v>1991</v>
      </c>
      <c r="AD67" s="737"/>
    </row>
    <row r="68" spans="1:30" ht="56.25" customHeight="1" x14ac:dyDescent="0.3">
      <c r="A68" s="1473"/>
      <c r="B68" s="1473"/>
      <c r="C68" s="1473"/>
      <c r="D68" s="1473"/>
      <c r="E68" s="1471"/>
      <c r="F68" s="1472"/>
      <c r="G68" s="1472"/>
      <c r="H68" s="1471"/>
      <c r="I68" s="1487"/>
      <c r="J68" s="1472"/>
      <c r="K68" s="1471"/>
      <c r="L68" s="1471"/>
      <c r="M68" s="1475"/>
      <c r="N68" s="1478"/>
      <c r="O68" s="1478"/>
      <c r="P68" s="1478"/>
      <c r="Q68" s="1478"/>
      <c r="R68" s="1478"/>
      <c r="S68" s="1475"/>
      <c r="T68" s="1475"/>
      <c r="U68" s="1475"/>
      <c r="V68" s="700" t="s">
        <v>1992</v>
      </c>
      <c r="W68" s="716" t="s">
        <v>1993</v>
      </c>
      <c r="X68" s="705">
        <v>41275</v>
      </c>
      <c r="Y68" s="705">
        <v>41639</v>
      </c>
      <c r="Z68" s="736" t="s">
        <v>1983</v>
      </c>
      <c r="AA68" s="700"/>
      <c r="AB68" s="700" t="s">
        <v>67</v>
      </c>
      <c r="AC68" s="703" t="s">
        <v>1994</v>
      </c>
      <c r="AD68" s="737">
        <v>0</v>
      </c>
    </row>
    <row r="69" spans="1:30" ht="50.25" customHeight="1" x14ac:dyDescent="0.3">
      <c r="A69" s="1473"/>
      <c r="B69" s="1473"/>
      <c r="C69" s="1473"/>
      <c r="D69" s="1473"/>
      <c r="E69" s="1471"/>
      <c r="F69" s="1472"/>
      <c r="G69" s="1472"/>
      <c r="H69" s="1471"/>
      <c r="I69" s="1487"/>
      <c r="J69" s="1472"/>
      <c r="K69" s="1471"/>
      <c r="L69" s="1471"/>
      <c r="M69" s="1475"/>
      <c r="N69" s="1478"/>
      <c r="O69" s="1478"/>
      <c r="P69" s="1478"/>
      <c r="Q69" s="1478"/>
      <c r="R69" s="1478"/>
      <c r="S69" s="1475"/>
      <c r="T69" s="1475"/>
      <c r="U69" s="1475"/>
      <c r="V69" s="700" t="s">
        <v>1995</v>
      </c>
      <c r="W69" s="703" t="s">
        <v>1996</v>
      </c>
      <c r="X69" s="705">
        <v>41365</v>
      </c>
      <c r="Y69" s="705">
        <v>41670</v>
      </c>
      <c r="Z69" s="736" t="s">
        <v>1983</v>
      </c>
      <c r="AA69" s="700"/>
      <c r="AB69" s="700" t="s">
        <v>67</v>
      </c>
      <c r="AC69" s="703" t="s">
        <v>1997</v>
      </c>
      <c r="AD69" s="737">
        <v>0</v>
      </c>
    </row>
    <row r="70" spans="1:30" ht="50.25" customHeight="1" x14ac:dyDescent="0.3">
      <c r="A70" s="1473"/>
      <c r="B70" s="1473"/>
      <c r="C70" s="1473"/>
      <c r="D70" s="1473"/>
      <c r="E70" s="1471"/>
      <c r="F70" s="1472"/>
      <c r="G70" s="1472"/>
      <c r="H70" s="1471"/>
      <c r="I70" s="1487"/>
      <c r="J70" s="1472"/>
      <c r="K70" s="1471"/>
      <c r="L70" s="1471"/>
      <c r="M70" s="1475"/>
      <c r="N70" s="1478"/>
      <c r="O70" s="1478"/>
      <c r="P70" s="1478"/>
      <c r="Q70" s="1478"/>
      <c r="R70" s="1478"/>
      <c r="S70" s="1475"/>
      <c r="T70" s="1475"/>
      <c r="U70" s="1475"/>
      <c r="V70" s="700" t="s">
        <v>1998</v>
      </c>
      <c r="W70" s="703" t="s">
        <v>1999</v>
      </c>
      <c r="X70" s="705">
        <v>41365</v>
      </c>
      <c r="Y70" s="705">
        <v>41670</v>
      </c>
      <c r="Z70" s="736" t="s">
        <v>1983</v>
      </c>
      <c r="AA70" s="700"/>
      <c r="AB70" s="700" t="s">
        <v>67</v>
      </c>
      <c r="AC70" s="703" t="s">
        <v>2000</v>
      </c>
      <c r="AD70" s="737">
        <v>0</v>
      </c>
    </row>
    <row r="71" spans="1:30" ht="33" x14ac:dyDescent="0.3">
      <c r="A71" s="1473"/>
      <c r="B71" s="1473"/>
      <c r="C71" s="1473"/>
      <c r="D71" s="1473"/>
      <c r="E71" s="1471"/>
      <c r="F71" s="1472"/>
      <c r="G71" s="1472"/>
      <c r="H71" s="1471"/>
      <c r="I71" s="1487"/>
      <c r="J71" s="1472"/>
      <c r="K71" s="1471"/>
      <c r="L71" s="1471"/>
      <c r="M71" s="1475"/>
      <c r="N71" s="1478"/>
      <c r="O71" s="1478"/>
      <c r="P71" s="1478"/>
      <c r="Q71" s="1478"/>
      <c r="R71" s="1478"/>
      <c r="S71" s="1475"/>
      <c r="T71" s="1475"/>
      <c r="U71" s="1475"/>
      <c r="V71" s="700" t="s">
        <v>2001</v>
      </c>
      <c r="W71" s="703" t="s">
        <v>2002</v>
      </c>
      <c r="X71" s="705">
        <v>41365</v>
      </c>
      <c r="Y71" s="705">
        <v>41670</v>
      </c>
      <c r="Z71" s="736" t="s">
        <v>1983</v>
      </c>
      <c r="AA71" s="700"/>
      <c r="AB71" s="700" t="s">
        <v>119</v>
      </c>
      <c r="AC71" s="703" t="s">
        <v>2000</v>
      </c>
      <c r="AD71" s="737"/>
    </row>
    <row r="72" spans="1:30" ht="33" x14ac:dyDescent="0.3">
      <c r="A72" s="1473"/>
      <c r="B72" s="1473"/>
      <c r="C72" s="1473"/>
      <c r="D72" s="1473"/>
      <c r="E72" s="1471"/>
      <c r="F72" s="1472"/>
      <c r="G72" s="1472"/>
      <c r="H72" s="1471"/>
      <c r="I72" s="1487"/>
      <c r="J72" s="1472"/>
      <c r="K72" s="1471"/>
      <c r="L72" s="1471"/>
      <c r="M72" s="1475"/>
      <c r="N72" s="1478"/>
      <c r="O72" s="1478"/>
      <c r="P72" s="1478"/>
      <c r="Q72" s="1478"/>
      <c r="R72" s="1478"/>
      <c r="S72" s="1475"/>
      <c r="T72" s="1475"/>
      <c r="U72" s="1475"/>
      <c r="V72" s="700" t="s">
        <v>2003</v>
      </c>
      <c r="W72" s="727" t="s">
        <v>2004</v>
      </c>
      <c r="X72" s="705">
        <v>41275</v>
      </c>
      <c r="Y72" s="705">
        <v>41639</v>
      </c>
      <c r="Z72" s="736" t="s">
        <v>1983</v>
      </c>
      <c r="AA72" s="700"/>
      <c r="AB72" s="700" t="s">
        <v>67</v>
      </c>
      <c r="AC72" s="703" t="s">
        <v>2005</v>
      </c>
      <c r="AD72" s="737"/>
    </row>
    <row r="73" spans="1:30" ht="33" x14ac:dyDescent="0.3">
      <c r="A73" s="1473"/>
      <c r="B73" s="1473"/>
      <c r="C73" s="1473"/>
      <c r="D73" s="1473"/>
      <c r="E73" s="1471"/>
      <c r="F73" s="1472"/>
      <c r="G73" s="1472"/>
      <c r="H73" s="1471"/>
      <c r="I73" s="1487"/>
      <c r="J73" s="1472"/>
      <c r="K73" s="1471"/>
      <c r="L73" s="1471"/>
      <c r="M73" s="1475"/>
      <c r="N73" s="1478"/>
      <c r="O73" s="1478"/>
      <c r="P73" s="1478"/>
      <c r="Q73" s="1478"/>
      <c r="R73" s="1478"/>
      <c r="S73" s="1475"/>
      <c r="T73" s="1475"/>
      <c r="U73" s="1475"/>
      <c r="V73" s="700" t="s">
        <v>2006</v>
      </c>
      <c r="W73" s="727" t="s">
        <v>2007</v>
      </c>
      <c r="X73" s="705">
        <v>41275</v>
      </c>
      <c r="Y73" s="705">
        <v>41394</v>
      </c>
      <c r="Z73" s="736" t="s">
        <v>1983</v>
      </c>
      <c r="AA73" s="700"/>
      <c r="AB73" s="700" t="s">
        <v>119</v>
      </c>
      <c r="AC73" s="703" t="s">
        <v>2008</v>
      </c>
      <c r="AD73" s="737">
        <v>0</v>
      </c>
    </row>
    <row r="74" spans="1:30" ht="49.5" x14ac:dyDescent="0.3">
      <c r="A74" s="1473"/>
      <c r="B74" s="1473"/>
      <c r="C74" s="1473"/>
      <c r="D74" s="1473"/>
      <c r="E74" s="1471"/>
      <c r="F74" s="1472"/>
      <c r="G74" s="1472"/>
      <c r="H74" s="1471"/>
      <c r="I74" s="1487"/>
      <c r="J74" s="1472"/>
      <c r="K74" s="1471"/>
      <c r="L74" s="1471"/>
      <c r="M74" s="1475"/>
      <c r="N74" s="1478"/>
      <c r="O74" s="1478"/>
      <c r="P74" s="1478"/>
      <c r="Q74" s="1478"/>
      <c r="R74" s="1478"/>
      <c r="S74" s="1475"/>
      <c r="T74" s="1475"/>
      <c r="U74" s="1475"/>
      <c r="V74" s="700" t="s">
        <v>2009</v>
      </c>
      <c r="W74" s="727" t="s">
        <v>2010</v>
      </c>
      <c r="X74" s="705">
        <v>41275</v>
      </c>
      <c r="Y74" s="705">
        <v>41639</v>
      </c>
      <c r="Z74" s="736" t="s">
        <v>1983</v>
      </c>
      <c r="AA74" s="700"/>
      <c r="AB74" s="700" t="s">
        <v>119</v>
      </c>
      <c r="AC74" s="703" t="s">
        <v>2011</v>
      </c>
      <c r="AD74" s="737"/>
    </row>
    <row r="75" spans="1:30" ht="33" x14ac:dyDescent="0.3">
      <c r="A75" s="1473"/>
      <c r="B75" s="1473"/>
      <c r="C75" s="1473"/>
      <c r="D75" s="1473"/>
      <c r="E75" s="1471"/>
      <c r="F75" s="1472"/>
      <c r="G75" s="1472"/>
      <c r="H75" s="1471"/>
      <c r="I75" s="1487"/>
      <c r="J75" s="1472"/>
      <c r="K75" s="1471"/>
      <c r="L75" s="1471"/>
      <c r="M75" s="1475"/>
      <c r="N75" s="1478"/>
      <c r="O75" s="1478"/>
      <c r="P75" s="1478"/>
      <c r="Q75" s="1478"/>
      <c r="R75" s="1478"/>
      <c r="S75" s="1475"/>
      <c r="T75" s="1475"/>
      <c r="U75" s="1475"/>
      <c r="V75" s="700" t="s">
        <v>2012</v>
      </c>
      <c r="W75" s="724" t="s">
        <v>2013</v>
      </c>
      <c r="X75" s="705">
        <v>41275</v>
      </c>
      <c r="Y75" s="705">
        <v>41305</v>
      </c>
      <c r="Z75" s="736" t="s">
        <v>1983</v>
      </c>
      <c r="AA75" s="700" t="s">
        <v>119</v>
      </c>
      <c r="AB75" s="700"/>
      <c r="AC75" s="703" t="s">
        <v>2014</v>
      </c>
      <c r="AD75" s="737"/>
    </row>
    <row r="76" spans="1:30" ht="57.75" customHeight="1" x14ac:dyDescent="0.3">
      <c r="A76" s="1473"/>
      <c r="B76" s="1473"/>
      <c r="C76" s="1473"/>
      <c r="D76" s="1473"/>
      <c r="E76" s="1471"/>
      <c r="F76" s="1472"/>
      <c r="G76" s="1472"/>
      <c r="H76" s="1471"/>
      <c r="I76" s="1487"/>
      <c r="J76" s="1472"/>
      <c r="K76" s="1471"/>
      <c r="L76" s="1471"/>
      <c r="M76" s="1475"/>
      <c r="N76" s="1478"/>
      <c r="O76" s="1478"/>
      <c r="P76" s="1478"/>
      <c r="Q76" s="1478"/>
      <c r="R76" s="1478"/>
      <c r="S76" s="1475"/>
      <c r="T76" s="1475"/>
      <c r="U76" s="1475"/>
      <c r="V76" s="700" t="s">
        <v>2015</v>
      </c>
      <c r="W76" s="727" t="s">
        <v>2016</v>
      </c>
      <c r="X76" s="705">
        <v>41275</v>
      </c>
      <c r="Y76" s="705">
        <v>41639</v>
      </c>
      <c r="Z76" s="736" t="s">
        <v>1983</v>
      </c>
      <c r="AA76" s="700"/>
      <c r="AB76" s="700" t="s">
        <v>67</v>
      </c>
      <c r="AC76" s="703" t="s">
        <v>2017</v>
      </c>
      <c r="AD76" s="737">
        <v>0</v>
      </c>
    </row>
    <row r="77" spans="1:30" ht="33" x14ac:dyDescent="0.3">
      <c r="A77" s="1473"/>
      <c r="B77" s="1473"/>
      <c r="C77" s="1473"/>
      <c r="D77" s="1473"/>
      <c r="E77" s="1471"/>
      <c r="F77" s="1472"/>
      <c r="G77" s="1472"/>
      <c r="H77" s="1471"/>
      <c r="I77" s="1487"/>
      <c r="J77" s="1472"/>
      <c r="K77" s="1471"/>
      <c r="L77" s="1471"/>
      <c r="M77" s="1475"/>
      <c r="N77" s="1478"/>
      <c r="O77" s="1478"/>
      <c r="P77" s="1478"/>
      <c r="Q77" s="1478"/>
      <c r="R77" s="1478"/>
      <c r="S77" s="1475"/>
      <c r="T77" s="1475"/>
      <c r="U77" s="1475"/>
      <c r="V77" s="700" t="s">
        <v>2018</v>
      </c>
      <c r="W77" s="727" t="s">
        <v>2019</v>
      </c>
      <c r="X77" s="705">
        <v>41275</v>
      </c>
      <c r="Y77" s="705">
        <v>41639</v>
      </c>
      <c r="Z77" s="736" t="s">
        <v>1983</v>
      </c>
      <c r="AA77" s="700" t="s">
        <v>119</v>
      </c>
      <c r="AB77" s="737"/>
      <c r="AC77" s="703" t="s">
        <v>2020</v>
      </c>
      <c r="AD77" s="737">
        <v>0</v>
      </c>
    </row>
    <row r="78" spans="1:30" ht="55.5" customHeight="1" x14ac:dyDescent="0.3">
      <c r="A78" s="1473"/>
      <c r="B78" s="1473"/>
      <c r="C78" s="1473"/>
      <c r="D78" s="1473"/>
      <c r="E78" s="1472" t="s">
        <v>140</v>
      </c>
      <c r="F78" s="1472" t="s">
        <v>2021</v>
      </c>
      <c r="G78" s="1472" t="s">
        <v>370</v>
      </c>
      <c r="H78" s="1471" t="s">
        <v>67</v>
      </c>
      <c r="I78" s="1473"/>
      <c r="J78" s="1472" t="s">
        <v>2022</v>
      </c>
      <c r="K78" s="1474">
        <v>41275</v>
      </c>
      <c r="L78" s="1474">
        <v>41639</v>
      </c>
      <c r="M78" s="1475">
        <f>[2]Ponderacion!J25</f>
        <v>0.33581500000000003</v>
      </c>
      <c r="N78" s="1478">
        <f>[2]Ponderacion!K25</f>
        <v>0.30723500000000004</v>
      </c>
      <c r="O78" s="1475">
        <f>[2]Ponderacion!L25</f>
        <v>0.17862500000000001</v>
      </c>
      <c r="P78" s="1475">
        <f>[2]Ponderacion!M25</f>
        <v>0.17862500000000001</v>
      </c>
      <c r="Q78" s="1475">
        <f>M78</f>
        <v>0.33581500000000003</v>
      </c>
      <c r="R78" s="1478">
        <f>N78</f>
        <v>0.30723500000000004</v>
      </c>
      <c r="S78" s="1475"/>
      <c r="T78" s="1475"/>
      <c r="U78" s="1475" t="s">
        <v>2023</v>
      </c>
      <c r="V78" s="700" t="s">
        <v>143</v>
      </c>
      <c r="W78" s="727" t="s">
        <v>2024</v>
      </c>
      <c r="X78" s="705">
        <v>40909</v>
      </c>
      <c r="Y78" s="705">
        <v>41639</v>
      </c>
      <c r="Z78" s="736" t="s">
        <v>1983</v>
      </c>
      <c r="AA78" s="700"/>
      <c r="AB78" s="700" t="s">
        <v>67</v>
      </c>
      <c r="AC78" s="703" t="s">
        <v>2025</v>
      </c>
      <c r="AD78" s="737">
        <v>0</v>
      </c>
    </row>
    <row r="79" spans="1:30" ht="55.5" customHeight="1" x14ac:dyDescent="0.3">
      <c r="A79" s="1473"/>
      <c r="B79" s="1473"/>
      <c r="C79" s="1473"/>
      <c r="D79" s="1473"/>
      <c r="E79" s="1472"/>
      <c r="F79" s="1472"/>
      <c r="G79" s="1472"/>
      <c r="H79" s="1471"/>
      <c r="I79" s="1473"/>
      <c r="J79" s="1472"/>
      <c r="K79" s="1471"/>
      <c r="L79" s="1471"/>
      <c r="M79" s="1475"/>
      <c r="N79" s="1478"/>
      <c r="O79" s="1475"/>
      <c r="P79" s="1475"/>
      <c r="Q79" s="1475"/>
      <c r="R79" s="1478"/>
      <c r="S79" s="1475"/>
      <c r="T79" s="1475"/>
      <c r="U79" s="1475"/>
      <c r="V79" s="700" t="s">
        <v>926</v>
      </c>
      <c r="W79" s="724" t="s">
        <v>2026</v>
      </c>
      <c r="X79" s="705">
        <v>40909</v>
      </c>
      <c r="Y79" s="705">
        <v>41639</v>
      </c>
      <c r="Z79" s="736" t="s">
        <v>1983</v>
      </c>
      <c r="AA79" s="700"/>
      <c r="AB79" s="700" t="s">
        <v>67</v>
      </c>
      <c r="AC79" s="703" t="s">
        <v>2027</v>
      </c>
      <c r="AD79" s="737"/>
    </row>
    <row r="80" spans="1:30" ht="53.25" customHeight="1" x14ac:dyDescent="0.3">
      <c r="A80" s="1473"/>
      <c r="B80" s="1473"/>
      <c r="C80" s="1473"/>
      <c r="D80" s="1473"/>
      <c r="E80" s="1472"/>
      <c r="F80" s="1472"/>
      <c r="G80" s="1472"/>
      <c r="H80" s="1471"/>
      <c r="I80" s="1473"/>
      <c r="J80" s="1472"/>
      <c r="K80" s="1471"/>
      <c r="L80" s="1471"/>
      <c r="M80" s="1475"/>
      <c r="N80" s="1478"/>
      <c r="O80" s="1475"/>
      <c r="P80" s="1475"/>
      <c r="Q80" s="1475"/>
      <c r="R80" s="1478"/>
      <c r="S80" s="1475"/>
      <c r="T80" s="1475"/>
      <c r="U80" s="1475"/>
      <c r="V80" s="700" t="s">
        <v>2028</v>
      </c>
      <c r="W80" s="716" t="s">
        <v>2029</v>
      </c>
      <c r="X80" s="705">
        <v>40909</v>
      </c>
      <c r="Y80" s="705">
        <v>41639</v>
      </c>
      <c r="Z80" s="736" t="s">
        <v>1983</v>
      </c>
      <c r="AA80" s="700"/>
      <c r="AB80" s="700" t="s">
        <v>67</v>
      </c>
      <c r="AC80" s="703" t="s">
        <v>2030</v>
      </c>
      <c r="AD80" s="737">
        <v>0</v>
      </c>
    </row>
    <row r="81" spans="1:30" ht="39.75" customHeight="1" x14ac:dyDescent="0.3">
      <c r="A81" s="1473"/>
      <c r="B81" s="1473"/>
      <c r="C81" s="1473"/>
      <c r="D81" s="1473"/>
      <c r="E81" s="1472"/>
      <c r="F81" s="1472"/>
      <c r="G81" s="1472"/>
      <c r="H81" s="1471"/>
      <c r="I81" s="1473"/>
      <c r="J81" s="1472"/>
      <c r="K81" s="1471"/>
      <c r="L81" s="1471"/>
      <c r="M81" s="1475"/>
      <c r="N81" s="1478"/>
      <c r="O81" s="1475"/>
      <c r="P81" s="1475"/>
      <c r="Q81" s="1475"/>
      <c r="R81" s="1478"/>
      <c r="S81" s="1475"/>
      <c r="T81" s="1475"/>
      <c r="U81" s="1475"/>
      <c r="V81" s="700" t="s">
        <v>2031</v>
      </c>
      <c r="W81" s="716" t="s">
        <v>2032</v>
      </c>
      <c r="X81" s="705">
        <v>40909</v>
      </c>
      <c r="Y81" s="705">
        <v>41639</v>
      </c>
      <c r="Z81" s="736" t="s">
        <v>1983</v>
      </c>
      <c r="AA81" s="700"/>
      <c r="AB81" s="700" t="s">
        <v>67</v>
      </c>
      <c r="AC81" s="703" t="s">
        <v>2033</v>
      </c>
      <c r="AD81" s="737"/>
    </row>
    <row r="82" spans="1:30" ht="49.5" x14ac:dyDescent="0.3">
      <c r="A82" s="1473"/>
      <c r="B82" s="1473"/>
      <c r="C82" s="1473"/>
      <c r="D82" s="1473"/>
      <c r="E82" s="1472"/>
      <c r="F82" s="1472"/>
      <c r="G82" s="1472"/>
      <c r="H82" s="1471"/>
      <c r="I82" s="1473"/>
      <c r="J82" s="1472"/>
      <c r="K82" s="1471"/>
      <c r="L82" s="1471"/>
      <c r="M82" s="1475"/>
      <c r="N82" s="1478"/>
      <c r="O82" s="1475"/>
      <c r="P82" s="1475"/>
      <c r="Q82" s="1475"/>
      <c r="R82" s="1478"/>
      <c r="S82" s="1475"/>
      <c r="T82" s="1475"/>
      <c r="U82" s="1475"/>
      <c r="V82" s="700" t="s">
        <v>2034</v>
      </c>
      <c r="W82" s="716" t="s">
        <v>2035</v>
      </c>
      <c r="X82" s="705">
        <v>40909</v>
      </c>
      <c r="Y82" s="705">
        <v>41639</v>
      </c>
      <c r="Z82" s="736" t="s">
        <v>1983</v>
      </c>
      <c r="AA82" s="737"/>
      <c r="AB82" s="700" t="s">
        <v>67</v>
      </c>
      <c r="AC82" s="719" t="s">
        <v>2036</v>
      </c>
      <c r="AD82" s="737"/>
    </row>
    <row r="83" spans="1:30" ht="33" x14ac:dyDescent="0.3">
      <c r="A83" s="1473"/>
      <c r="B83" s="1473"/>
      <c r="C83" s="1473"/>
      <c r="D83" s="1473"/>
      <c r="E83" s="1472"/>
      <c r="F83" s="1472"/>
      <c r="G83" s="1472"/>
      <c r="H83" s="1471"/>
      <c r="I83" s="1473"/>
      <c r="J83" s="1472"/>
      <c r="K83" s="1471"/>
      <c r="L83" s="1471"/>
      <c r="M83" s="1475"/>
      <c r="N83" s="1478"/>
      <c r="O83" s="1475"/>
      <c r="P83" s="1475"/>
      <c r="Q83" s="1475"/>
      <c r="R83" s="1478"/>
      <c r="S83" s="1475"/>
      <c r="T83" s="1475"/>
      <c r="U83" s="1475"/>
      <c r="V83" s="700" t="s">
        <v>2037</v>
      </c>
      <c r="W83" s="716" t="s">
        <v>2038</v>
      </c>
      <c r="X83" s="705">
        <v>40909</v>
      </c>
      <c r="Y83" s="705">
        <v>41639</v>
      </c>
      <c r="Z83" s="736" t="s">
        <v>1983</v>
      </c>
      <c r="AA83" s="737"/>
      <c r="AB83" s="700" t="s">
        <v>119</v>
      </c>
      <c r="AC83" s="719" t="s">
        <v>2039</v>
      </c>
      <c r="AD83" s="737"/>
    </row>
    <row r="84" spans="1:30" ht="33" x14ac:dyDescent="0.3">
      <c r="A84" s="1473"/>
      <c r="B84" s="1473"/>
      <c r="C84" s="1473"/>
      <c r="D84" s="1473"/>
      <c r="E84" s="1472"/>
      <c r="F84" s="1472"/>
      <c r="G84" s="1472"/>
      <c r="H84" s="1471"/>
      <c r="I84" s="1473"/>
      <c r="J84" s="1472"/>
      <c r="K84" s="1471"/>
      <c r="L84" s="1471"/>
      <c r="M84" s="1475"/>
      <c r="N84" s="1478"/>
      <c r="O84" s="1475"/>
      <c r="P84" s="1475"/>
      <c r="Q84" s="1475"/>
      <c r="R84" s="1478"/>
      <c r="S84" s="1475"/>
      <c r="T84" s="1475"/>
      <c r="U84" s="1475"/>
      <c r="V84" s="700" t="s">
        <v>2040</v>
      </c>
      <c r="W84" s="716" t="s">
        <v>2041</v>
      </c>
      <c r="X84" s="705">
        <v>40909</v>
      </c>
      <c r="Y84" s="705">
        <v>41639</v>
      </c>
      <c r="Z84" s="736" t="s">
        <v>1983</v>
      </c>
      <c r="AA84" s="700" t="s">
        <v>119</v>
      </c>
      <c r="AB84" s="737"/>
      <c r="AC84" s="737"/>
      <c r="AD84" s="738">
        <v>0</v>
      </c>
    </row>
    <row r="85" spans="1:30" ht="33" x14ac:dyDescent="0.3">
      <c r="A85" s="1473"/>
      <c r="B85" s="1473"/>
      <c r="C85" s="1473"/>
      <c r="D85" s="1473"/>
      <c r="E85" s="1471" t="s">
        <v>762</v>
      </c>
      <c r="F85" s="1472" t="s">
        <v>2042</v>
      </c>
      <c r="G85" s="1472" t="s">
        <v>589</v>
      </c>
      <c r="H85" s="1471" t="s">
        <v>67</v>
      </c>
      <c r="I85" s="1473"/>
      <c r="J85" s="1472" t="s">
        <v>2043</v>
      </c>
      <c r="K85" s="1474">
        <v>41275</v>
      </c>
      <c r="L85" s="1474">
        <v>41639</v>
      </c>
      <c r="M85" s="1475">
        <v>0.25</v>
      </c>
      <c r="N85" s="1478">
        <v>0.11</v>
      </c>
      <c r="O85" s="1478">
        <v>0.17</v>
      </c>
      <c r="P85" s="1478">
        <v>0.47</v>
      </c>
      <c r="Q85" s="1478">
        <v>0.25</v>
      </c>
      <c r="R85" s="1478">
        <f>N85</f>
        <v>0.11</v>
      </c>
      <c r="S85" s="1475"/>
      <c r="T85" s="1475"/>
      <c r="U85" s="1478" t="s">
        <v>2044</v>
      </c>
      <c r="V85" s="722" t="s">
        <v>766</v>
      </c>
      <c r="W85" s="290" t="s">
        <v>2045</v>
      </c>
      <c r="X85" s="291">
        <v>41275</v>
      </c>
      <c r="Y85" s="291">
        <v>41639</v>
      </c>
      <c r="Z85" s="739" t="s">
        <v>1983</v>
      </c>
      <c r="AA85" s="722" t="s">
        <v>119</v>
      </c>
      <c r="AB85" s="722"/>
      <c r="AC85" s="290" t="s">
        <v>2046</v>
      </c>
      <c r="AD85" s="738">
        <v>0</v>
      </c>
    </row>
    <row r="86" spans="1:30" ht="51" customHeight="1" x14ac:dyDescent="0.3">
      <c r="A86" s="1473"/>
      <c r="B86" s="1473"/>
      <c r="C86" s="1473"/>
      <c r="D86" s="1473"/>
      <c r="E86" s="1471"/>
      <c r="F86" s="1472"/>
      <c r="G86" s="1472"/>
      <c r="H86" s="1471"/>
      <c r="I86" s="1473"/>
      <c r="J86" s="1472"/>
      <c r="K86" s="1474"/>
      <c r="L86" s="1474"/>
      <c r="M86" s="1475"/>
      <c r="N86" s="1478"/>
      <c r="O86" s="1478"/>
      <c r="P86" s="1478"/>
      <c r="Q86" s="1478"/>
      <c r="R86" s="1478"/>
      <c r="S86" s="1475"/>
      <c r="T86" s="1475"/>
      <c r="U86" s="1478"/>
      <c r="V86" s="722" t="s">
        <v>770</v>
      </c>
      <c r="W86" s="292" t="s">
        <v>2047</v>
      </c>
      <c r="X86" s="293">
        <v>41275</v>
      </c>
      <c r="Y86" s="293">
        <v>41639</v>
      </c>
      <c r="Z86" s="736" t="s">
        <v>1983</v>
      </c>
      <c r="AA86" s="700" t="s">
        <v>119</v>
      </c>
      <c r="AB86" s="700"/>
      <c r="AC86" s="292" t="s">
        <v>2048</v>
      </c>
      <c r="AD86" s="738"/>
    </row>
    <row r="87" spans="1:30" ht="63" x14ac:dyDescent="0.3">
      <c r="A87" s="1473"/>
      <c r="B87" s="1473"/>
      <c r="C87" s="1473"/>
      <c r="D87" s="1473"/>
      <c r="E87" s="1471"/>
      <c r="F87" s="1472"/>
      <c r="G87" s="1472"/>
      <c r="H87" s="1471"/>
      <c r="I87" s="1473"/>
      <c r="J87" s="1472"/>
      <c r="K87" s="1474"/>
      <c r="L87" s="1474"/>
      <c r="M87" s="1475"/>
      <c r="N87" s="1478"/>
      <c r="O87" s="1478"/>
      <c r="P87" s="1478"/>
      <c r="Q87" s="1478"/>
      <c r="R87" s="1478"/>
      <c r="S87" s="1475"/>
      <c r="T87" s="1475"/>
      <c r="U87" s="1478"/>
      <c r="V87" s="722" t="s">
        <v>772</v>
      </c>
      <c r="W87" s="292" t="s">
        <v>2049</v>
      </c>
      <c r="X87" s="293">
        <v>41275</v>
      </c>
      <c r="Y87" s="293">
        <v>41639</v>
      </c>
      <c r="Z87" s="736" t="s">
        <v>1983</v>
      </c>
      <c r="AA87" s="700" t="s">
        <v>119</v>
      </c>
      <c r="AB87" s="700"/>
      <c r="AC87" s="292" t="s">
        <v>2050</v>
      </c>
      <c r="AD87" s="738"/>
    </row>
    <row r="88" spans="1:30" ht="33" x14ac:dyDescent="0.3">
      <c r="A88" s="1473"/>
      <c r="B88" s="1473"/>
      <c r="C88" s="1473"/>
      <c r="D88" s="1473"/>
      <c r="E88" s="1471"/>
      <c r="F88" s="1472"/>
      <c r="G88" s="1472"/>
      <c r="H88" s="1471"/>
      <c r="I88" s="1473"/>
      <c r="J88" s="1472"/>
      <c r="K88" s="1474"/>
      <c r="L88" s="1474"/>
      <c r="M88" s="1475"/>
      <c r="N88" s="1478"/>
      <c r="O88" s="1478"/>
      <c r="P88" s="1478"/>
      <c r="Q88" s="1478"/>
      <c r="R88" s="1478"/>
      <c r="S88" s="1475"/>
      <c r="T88" s="1475"/>
      <c r="U88" s="1478"/>
      <c r="V88" s="722" t="s">
        <v>2051</v>
      </c>
      <c r="W88" s="292" t="s">
        <v>2052</v>
      </c>
      <c r="X88" s="293">
        <v>41275</v>
      </c>
      <c r="Y88" s="293">
        <v>41639</v>
      </c>
      <c r="Z88" s="736" t="s">
        <v>1983</v>
      </c>
      <c r="AA88" s="700" t="s">
        <v>119</v>
      </c>
      <c r="AB88" s="700"/>
      <c r="AC88" s="292" t="s">
        <v>2053</v>
      </c>
      <c r="AD88" s="738"/>
    </row>
    <row r="89" spans="1:30" ht="94.5" customHeight="1" x14ac:dyDescent="0.3">
      <c r="A89" s="1473"/>
      <c r="B89" s="1473"/>
      <c r="C89" s="1473"/>
      <c r="D89" s="1473"/>
      <c r="E89" s="1471"/>
      <c r="F89" s="1472"/>
      <c r="G89" s="1472"/>
      <c r="H89" s="1471"/>
      <c r="I89" s="1473"/>
      <c r="J89" s="1472"/>
      <c r="K89" s="1474"/>
      <c r="L89" s="1474"/>
      <c r="M89" s="1475"/>
      <c r="N89" s="1478"/>
      <c r="O89" s="1478"/>
      <c r="P89" s="1478"/>
      <c r="Q89" s="1478"/>
      <c r="R89" s="1478"/>
      <c r="S89" s="1475"/>
      <c r="T89" s="1475"/>
      <c r="U89" s="1478"/>
      <c r="V89" s="722" t="s">
        <v>2054</v>
      </c>
      <c r="W89" s="292" t="s">
        <v>2055</v>
      </c>
      <c r="X89" s="293">
        <v>41275</v>
      </c>
      <c r="Y89" s="293">
        <v>41394</v>
      </c>
      <c r="Z89" s="736" t="s">
        <v>1983</v>
      </c>
      <c r="AA89" s="700" t="s">
        <v>119</v>
      </c>
      <c r="AB89" s="700"/>
      <c r="AC89" s="292" t="s">
        <v>2056</v>
      </c>
      <c r="AD89" s="738"/>
    </row>
    <row r="90" spans="1:30" ht="33" x14ac:dyDescent="0.3">
      <c r="A90" s="1473"/>
      <c r="B90" s="1473"/>
      <c r="C90" s="1473"/>
      <c r="D90" s="1473"/>
      <c r="E90" s="1471"/>
      <c r="F90" s="1472"/>
      <c r="G90" s="1472"/>
      <c r="H90" s="1471"/>
      <c r="I90" s="1473"/>
      <c r="J90" s="1472"/>
      <c r="K90" s="1474"/>
      <c r="L90" s="1474"/>
      <c r="M90" s="1475"/>
      <c r="N90" s="1478"/>
      <c r="O90" s="1478"/>
      <c r="P90" s="1478"/>
      <c r="Q90" s="1478"/>
      <c r="R90" s="1478"/>
      <c r="S90" s="1475"/>
      <c r="T90" s="1475"/>
      <c r="U90" s="1478"/>
      <c r="V90" s="722" t="s">
        <v>2057</v>
      </c>
      <c r="W90" s="292" t="s">
        <v>2058</v>
      </c>
      <c r="X90" s="293">
        <v>41275</v>
      </c>
      <c r="Y90" s="293">
        <v>41639</v>
      </c>
      <c r="Z90" s="736" t="s">
        <v>1983</v>
      </c>
      <c r="AA90" s="700" t="s">
        <v>119</v>
      </c>
      <c r="AB90" s="700"/>
      <c r="AC90" s="292" t="s">
        <v>2059</v>
      </c>
      <c r="AD90" s="738"/>
    </row>
    <row r="91" spans="1:30" ht="33" x14ac:dyDescent="0.3">
      <c r="A91" s="1473"/>
      <c r="B91" s="1473"/>
      <c r="C91" s="1473"/>
      <c r="D91" s="1473"/>
      <c r="E91" s="1471"/>
      <c r="F91" s="1472"/>
      <c r="G91" s="1472"/>
      <c r="H91" s="1471"/>
      <c r="I91" s="1473"/>
      <c r="J91" s="1472"/>
      <c r="K91" s="1474"/>
      <c r="L91" s="1474"/>
      <c r="M91" s="1475"/>
      <c r="N91" s="1478"/>
      <c r="O91" s="1478"/>
      <c r="P91" s="1478"/>
      <c r="Q91" s="1478"/>
      <c r="R91" s="1478"/>
      <c r="S91" s="1475"/>
      <c r="T91" s="1475"/>
      <c r="U91" s="1478"/>
      <c r="V91" s="722" t="s">
        <v>2060</v>
      </c>
      <c r="W91" s="292" t="s">
        <v>2061</v>
      </c>
      <c r="X91" s="293">
        <v>41609</v>
      </c>
      <c r="Y91" s="293">
        <v>41639</v>
      </c>
      <c r="Z91" s="736" t="s">
        <v>1983</v>
      </c>
      <c r="AA91" s="700" t="s">
        <v>119</v>
      </c>
      <c r="AB91" s="700"/>
      <c r="AC91" s="292" t="s">
        <v>2062</v>
      </c>
      <c r="AD91" s="738"/>
    </row>
    <row r="92" spans="1:30" ht="33.75" thickBot="1" x14ac:dyDescent="0.35">
      <c r="A92" s="1473"/>
      <c r="B92" s="1473"/>
      <c r="C92" s="1473"/>
      <c r="D92" s="1473"/>
      <c r="E92" s="1471"/>
      <c r="F92" s="1472"/>
      <c r="G92" s="1472"/>
      <c r="H92" s="1471"/>
      <c r="I92" s="1473"/>
      <c r="J92" s="1472"/>
      <c r="K92" s="1474"/>
      <c r="L92" s="1474"/>
      <c r="M92" s="1475"/>
      <c r="N92" s="1478"/>
      <c r="O92" s="1478"/>
      <c r="P92" s="1478"/>
      <c r="Q92" s="1478"/>
      <c r="R92" s="1478"/>
      <c r="S92" s="1475"/>
      <c r="T92" s="1475"/>
      <c r="U92" s="1478"/>
      <c r="V92" s="722" t="s">
        <v>2063</v>
      </c>
      <c r="W92" s="292" t="s">
        <v>2064</v>
      </c>
      <c r="X92" s="293">
        <v>41609</v>
      </c>
      <c r="Y92" s="293">
        <v>41639</v>
      </c>
      <c r="Z92" s="736" t="s">
        <v>1983</v>
      </c>
      <c r="AA92" s="700" t="s">
        <v>119</v>
      </c>
      <c r="AB92" s="700"/>
      <c r="AC92" s="294" t="s">
        <v>2065</v>
      </c>
      <c r="AD92" s="738">
        <v>0</v>
      </c>
    </row>
    <row r="93" spans="1:30" ht="33" x14ac:dyDescent="0.3">
      <c r="A93" s="1473"/>
      <c r="B93" s="1473"/>
      <c r="C93" s="1473"/>
      <c r="D93" s="1473"/>
      <c r="E93" s="1471" t="s">
        <v>776</v>
      </c>
      <c r="F93" s="1472" t="s">
        <v>2066</v>
      </c>
      <c r="G93" s="1472" t="s">
        <v>370</v>
      </c>
      <c r="H93" s="1471" t="s">
        <v>67</v>
      </c>
      <c r="I93" s="1473"/>
      <c r="J93" s="1472" t="s">
        <v>2067</v>
      </c>
      <c r="K93" s="1474">
        <v>41275</v>
      </c>
      <c r="L93" s="1488">
        <v>41639</v>
      </c>
      <c r="M93" s="1475">
        <v>0.25</v>
      </c>
      <c r="N93" s="1478">
        <v>0.75</v>
      </c>
      <c r="O93" s="1478"/>
      <c r="P93" s="1478"/>
      <c r="Q93" s="1478">
        <v>0.25</v>
      </c>
      <c r="R93" s="1478">
        <f>N93</f>
        <v>0.75</v>
      </c>
      <c r="S93" s="1475"/>
      <c r="T93" s="1475"/>
      <c r="U93" s="1478" t="s">
        <v>2068</v>
      </c>
      <c r="V93" s="700" t="s">
        <v>779</v>
      </c>
      <c r="W93" s="716" t="s">
        <v>2069</v>
      </c>
      <c r="X93" s="705">
        <v>41275</v>
      </c>
      <c r="Y93" s="705">
        <v>41305</v>
      </c>
      <c r="Z93" s="736" t="s">
        <v>2070</v>
      </c>
      <c r="AA93" s="700"/>
      <c r="AB93" s="700" t="s">
        <v>67</v>
      </c>
      <c r="AC93" s="703" t="s">
        <v>2071</v>
      </c>
      <c r="AD93" s="738">
        <v>0</v>
      </c>
    </row>
    <row r="94" spans="1:30" ht="33" x14ac:dyDescent="0.3">
      <c r="A94" s="1473"/>
      <c r="B94" s="1473"/>
      <c r="C94" s="1473"/>
      <c r="D94" s="1473"/>
      <c r="E94" s="1471"/>
      <c r="F94" s="1472"/>
      <c r="G94" s="1472"/>
      <c r="H94" s="1471"/>
      <c r="I94" s="1473"/>
      <c r="J94" s="1472"/>
      <c r="K94" s="1474"/>
      <c r="L94" s="1488"/>
      <c r="M94" s="1475"/>
      <c r="N94" s="1478"/>
      <c r="O94" s="1478"/>
      <c r="P94" s="1478"/>
      <c r="Q94" s="1478"/>
      <c r="R94" s="1478"/>
      <c r="S94" s="1475"/>
      <c r="T94" s="1475"/>
      <c r="U94" s="1478"/>
      <c r="V94" s="700" t="s">
        <v>927</v>
      </c>
      <c r="W94" s="716" t="s">
        <v>2072</v>
      </c>
      <c r="X94" s="705">
        <v>41275</v>
      </c>
      <c r="Y94" s="705">
        <v>41305</v>
      </c>
      <c r="Z94" s="736" t="s">
        <v>2073</v>
      </c>
      <c r="AA94" s="700"/>
      <c r="AB94" s="700" t="s">
        <v>67</v>
      </c>
      <c r="AC94" s="703" t="s">
        <v>2074</v>
      </c>
      <c r="AD94" s="738">
        <v>0</v>
      </c>
    </row>
    <row r="95" spans="1:30" ht="33" x14ac:dyDescent="0.3">
      <c r="A95" s="1473"/>
      <c r="B95" s="1473"/>
      <c r="C95" s="1473"/>
      <c r="D95" s="1473"/>
      <c r="E95" s="1471"/>
      <c r="F95" s="1472"/>
      <c r="G95" s="1472"/>
      <c r="H95" s="1471"/>
      <c r="I95" s="1473"/>
      <c r="J95" s="1472"/>
      <c r="K95" s="1474"/>
      <c r="L95" s="1488"/>
      <c r="M95" s="1475"/>
      <c r="N95" s="1478"/>
      <c r="O95" s="1478"/>
      <c r="P95" s="1478"/>
      <c r="Q95" s="1478"/>
      <c r="R95" s="1478"/>
      <c r="S95" s="1475"/>
      <c r="T95" s="1475"/>
      <c r="U95" s="1478"/>
      <c r="V95" s="700" t="s">
        <v>928</v>
      </c>
      <c r="W95" s="716" t="s">
        <v>2075</v>
      </c>
      <c r="X95" s="705">
        <v>41275</v>
      </c>
      <c r="Y95" s="705">
        <v>41305</v>
      </c>
      <c r="Z95" s="736" t="s">
        <v>2073</v>
      </c>
      <c r="AA95" s="700"/>
      <c r="AB95" s="700" t="s">
        <v>67</v>
      </c>
      <c r="AC95" s="703" t="s">
        <v>2076</v>
      </c>
      <c r="AD95" s="738">
        <v>0</v>
      </c>
    </row>
    <row r="96" spans="1:30" ht="94.5" customHeight="1" x14ac:dyDescent="0.3">
      <c r="A96" s="1473"/>
      <c r="B96" s="1473"/>
      <c r="C96" s="1473"/>
      <c r="D96" s="1473"/>
      <c r="E96" s="1471" t="s">
        <v>784</v>
      </c>
      <c r="F96" s="1472" t="s">
        <v>2077</v>
      </c>
      <c r="G96" s="1472" t="s">
        <v>370</v>
      </c>
      <c r="H96" s="1471" t="s">
        <v>67</v>
      </c>
      <c r="I96" s="1473"/>
      <c r="J96" s="1472" t="s">
        <v>2078</v>
      </c>
      <c r="K96" s="1471" t="s">
        <v>2079</v>
      </c>
      <c r="L96" s="1474">
        <v>41639</v>
      </c>
      <c r="M96" s="1475">
        <v>0.55000000000000004</v>
      </c>
      <c r="N96" s="1478">
        <v>0.15</v>
      </c>
      <c r="O96" s="1478">
        <v>0.15</v>
      </c>
      <c r="P96" s="1478">
        <v>0.15</v>
      </c>
      <c r="Q96" s="1478">
        <v>0.55000000000000004</v>
      </c>
      <c r="R96" s="1478">
        <v>0.15</v>
      </c>
      <c r="S96" s="1475"/>
      <c r="T96" s="1475"/>
      <c r="U96" s="1475" t="s">
        <v>2080</v>
      </c>
      <c r="V96" s="700" t="s">
        <v>787</v>
      </c>
      <c r="W96" s="701" t="s">
        <v>2081</v>
      </c>
      <c r="X96" s="705">
        <v>41291</v>
      </c>
      <c r="Y96" s="705">
        <v>41639</v>
      </c>
      <c r="Z96" s="705" t="s">
        <v>2082</v>
      </c>
      <c r="AA96" s="700"/>
      <c r="AB96" s="700" t="s">
        <v>67</v>
      </c>
      <c r="AC96" s="719" t="s">
        <v>2083</v>
      </c>
      <c r="AD96" s="738">
        <v>0</v>
      </c>
    </row>
    <row r="97" spans="1:30" ht="105" customHeight="1" x14ac:dyDescent="0.3">
      <c r="A97" s="1473"/>
      <c r="B97" s="1473"/>
      <c r="C97" s="1473"/>
      <c r="D97" s="1473"/>
      <c r="E97" s="1471"/>
      <c r="F97" s="1472"/>
      <c r="G97" s="1472"/>
      <c r="H97" s="1471"/>
      <c r="I97" s="1473"/>
      <c r="J97" s="1472"/>
      <c r="K97" s="1471"/>
      <c r="L97" s="1471"/>
      <c r="M97" s="1475"/>
      <c r="N97" s="1478"/>
      <c r="O97" s="1478"/>
      <c r="P97" s="1478"/>
      <c r="Q97" s="1478"/>
      <c r="R97" s="1478"/>
      <c r="S97" s="1475"/>
      <c r="T97" s="1475"/>
      <c r="U97" s="1475"/>
      <c r="V97" s="700" t="s">
        <v>2084</v>
      </c>
      <c r="W97" s="701" t="s">
        <v>2085</v>
      </c>
      <c r="X97" s="705">
        <v>41291</v>
      </c>
      <c r="Y97" s="705">
        <v>41324</v>
      </c>
      <c r="Z97" s="702" t="s">
        <v>2086</v>
      </c>
      <c r="AA97" s="700"/>
      <c r="AB97" s="700" t="s">
        <v>67</v>
      </c>
      <c r="AC97" s="719" t="s">
        <v>2087</v>
      </c>
      <c r="AD97" s="738">
        <v>0</v>
      </c>
    </row>
    <row r="98" spans="1:30" ht="147" customHeight="1" x14ac:dyDescent="0.3">
      <c r="A98" s="1473"/>
      <c r="B98" s="1473"/>
      <c r="C98" s="1473"/>
      <c r="D98" s="1473"/>
      <c r="E98" s="1471"/>
      <c r="F98" s="1472"/>
      <c r="G98" s="1472"/>
      <c r="H98" s="1471"/>
      <c r="I98" s="1473"/>
      <c r="J98" s="1472"/>
      <c r="K98" s="1471"/>
      <c r="L98" s="1471"/>
      <c r="M98" s="1475"/>
      <c r="N98" s="1478"/>
      <c r="O98" s="1478"/>
      <c r="P98" s="1478"/>
      <c r="Q98" s="1478"/>
      <c r="R98" s="1478"/>
      <c r="S98" s="1475"/>
      <c r="T98" s="1475"/>
      <c r="U98" s="1475"/>
      <c r="V98" s="700" t="s">
        <v>2088</v>
      </c>
      <c r="W98" s="701" t="s">
        <v>2089</v>
      </c>
      <c r="X98" s="705">
        <v>41291</v>
      </c>
      <c r="Y98" s="705">
        <v>41639</v>
      </c>
      <c r="Z98" s="702" t="s">
        <v>2086</v>
      </c>
      <c r="AA98" s="700"/>
      <c r="AB98" s="700" t="s">
        <v>67</v>
      </c>
      <c r="AC98" s="719" t="s">
        <v>2090</v>
      </c>
      <c r="AD98" s="738">
        <v>0</v>
      </c>
    </row>
    <row r="99" spans="1:30" ht="95.25" customHeight="1" x14ac:dyDescent="0.3">
      <c r="A99" s="1473"/>
      <c r="B99" s="1473"/>
      <c r="C99" s="1473"/>
      <c r="D99" s="1473"/>
      <c r="E99" s="1471" t="s">
        <v>790</v>
      </c>
      <c r="F99" s="1472" t="s">
        <v>2091</v>
      </c>
      <c r="G99" s="1472" t="s">
        <v>370</v>
      </c>
      <c r="H99" s="1471" t="s">
        <v>67</v>
      </c>
      <c r="I99" s="1471"/>
      <c r="J99" s="1472" t="s">
        <v>2092</v>
      </c>
      <c r="K99" s="1474">
        <v>41275</v>
      </c>
      <c r="L99" s="1474">
        <v>41639</v>
      </c>
      <c r="M99" s="1475">
        <v>0.25</v>
      </c>
      <c r="N99" s="1478">
        <v>0.25</v>
      </c>
      <c r="O99" s="1478">
        <v>0.25</v>
      </c>
      <c r="P99" s="1478">
        <v>0.25</v>
      </c>
      <c r="Q99" s="1478">
        <v>0.25</v>
      </c>
      <c r="R99" s="1478">
        <v>0.25</v>
      </c>
      <c r="S99" s="1475"/>
      <c r="T99" s="1475"/>
      <c r="U99" s="1475" t="s">
        <v>2093</v>
      </c>
      <c r="V99" s="700" t="s">
        <v>793</v>
      </c>
      <c r="W99" s="701" t="s">
        <v>2081</v>
      </c>
      <c r="X99" s="705">
        <v>41275</v>
      </c>
      <c r="Y99" s="705">
        <v>41639</v>
      </c>
      <c r="Z99" s="702" t="s">
        <v>2073</v>
      </c>
      <c r="AA99" s="700"/>
      <c r="AB99" s="700" t="s">
        <v>67</v>
      </c>
      <c r="AC99" s="719" t="s">
        <v>2083</v>
      </c>
      <c r="AD99" s="738">
        <v>0</v>
      </c>
    </row>
    <row r="100" spans="1:30" ht="111.75" customHeight="1" x14ac:dyDescent="0.3">
      <c r="A100" s="1473"/>
      <c r="B100" s="1473"/>
      <c r="C100" s="1473"/>
      <c r="D100" s="1473"/>
      <c r="E100" s="1471"/>
      <c r="F100" s="1472"/>
      <c r="G100" s="1472"/>
      <c r="H100" s="1471"/>
      <c r="I100" s="1471"/>
      <c r="J100" s="1472"/>
      <c r="K100" s="1474"/>
      <c r="L100" s="1474"/>
      <c r="M100" s="1475"/>
      <c r="N100" s="1478"/>
      <c r="O100" s="1478"/>
      <c r="P100" s="1478"/>
      <c r="Q100" s="1478"/>
      <c r="R100" s="1478"/>
      <c r="S100" s="1475"/>
      <c r="T100" s="1475"/>
      <c r="U100" s="1475"/>
      <c r="V100" s="700" t="s">
        <v>929</v>
      </c>
      <c r="W100" s="701" t="s">
        <v>2094</v>
      </c>
      <c r="X100" s="705">
        <v>41275</v>
      </c>
      <c r="Y100" s="705">
        <v>41639</v>
      </c>
      <c r="Z100" s="702" t="s">
        <v>2073</v>
      </c>
      <c r="AA100" s="700"/>
      <c r="AB100" s="700" t="s">
        <v>67</v>
      </c>
      <c r="AC100" s="719" t="s">
        <v>2095</v>
      </c>
      <c r="AD100" s="740">
        <v>0</v>
      </c>
    </row>
    <row r="101" spans="1:30" ht="165.75" customHeight="1" x14ac:dyDescent="0.3">
      <c r="A101" s="1473"/>
      <c r="B101" s="1473"/>
      <c r="C101" s="1473"/>
      <c r="D101" s="1473"/>
      <c r="E101" s="1471" t="s">
        <v>795</v>
      </c>
      <c r="F101" s="1472" t="s">
        <v>2096</v>
      </c>
      <c r="G101" s="1472" t="s">
        <v>589</v>
      </c>
      <c r="H101" s="1471" t="s">
        <v>67</v>
      </c>
      <c r="I101" s="1471"/>
      <c r="J101" s="1472" t="s">
        <v>2097</v>
      </c>
      <c r="K101" s="1474">
        <v>41275</v>
      </c>
      <c r="L101" s="1474">
        <v>41639</v>
      </c>
      <c r="M101" s="1475">
        <f>[2]Ponderacion!J29</f>
        <v>0.125</v>
      </c>
      <c r="N101" s="1478">
        <f>[2]Ponderacion!K29</f>
        <v>0.42499999999999999</v>
      </c>
      <c r="O101" s="1478">
        <f>[2]Ponderacion!L29</f>
        <v>0.32500000000000001</v>
      </c>
      <c r="P101" s="1478">
        <f>[2]Ponderacion!M29</f>
        <v>0.125</v>
      </c>
      <c r="Q101" s="1478">
        <f>M101</f>
        <v>0.125</v>
      </c>
      <c r="R101" s="1478">
        <f>N101</f>
        <v>0.42499999999999999</v>
      </c>
      <c r="S101" s="1475"/>
      <c r="T101" s="1475"/>
      <c r="U101" s="1475" t="s">
        <v>2098</v>
      </c>
      <c r="V101" s="700" t="s">
        <v>798</v>
      </c>
      <c r="W101" s="701" t="s">
        <v>2099</v>
      </c>
      <c r="X101" s="705">
        <v>41365</v>
      </c>
      <c r="Y101" s="705">
        <v>41475</v>
      </c>
      <c r="Z101" s="736" t="s">
        <v>1983</v>
      </c>
      <c r="AA101" s="700" t="s">
        <v>67</v>
      </c>
      <c r="AB101" s="700"/>
      <c r="AC101" s="703" t="s">
        <v>2100</v>
      </c>
      <c r="AD101" s="738">
        <v>0</v>
      </c>
    </row>
    <row r="102" spans="1:30" ht="113.25" customHeight="1" x14ac:dyDescent="0.3">
      <c r="A102" s="1473"/>
      <c r="B102" s="1473"/>
      <c r="C102" s="1473"/>
      <c r="D102" s="1473"/>
      <c r="E102" s="1471" t="s">
        <v>930</v>
      </c>
      <c r="F102" s="1472" t="s">
        <v>2096</v>
      </c>
      <c r="G102" s="1472" t="s">
        <v>589</v>
      </c>
      <c r="H102" s="1471" t="s">
        <v>67</v>
      </c>
      <c r="I102" s="1471"/>
      <c r="J102" s="1472"/>
      <c r="K102" s="1474"/>
      <c r="L102" s="1474"/>
      <c r="M102" s="1475"/>
      <c r="N102" s="1478"/>
      <c r="O102" s="1478"/>
      <c r="P102" s="1478"/>
      <c r="Q102" s="1478"/>
      <c r="R102" s="1478"/>
      <c r="S102" s="1475"/>
      <c r="T102" s="1475"/>
      <c r="U102" s="1475"/>
      <c r="V102" s="700" t="s">
        <v>931</v>
      </c>
      <c r="W102" s="701" t="s">
        <v>2101</v>
      </c>
      <c r="X102" s="705">
        <v>41275</v>
      </c>
      <c r="Y102" s="705">
        <v>41639</v>
      </c>
      <c r="Z102" s="736" t="s">
        <v>1983</v>
      </c>
      <c r="AA102" s="700" t="s">
        <v>67</v>
      </c>
      <c r="AB102" s="700"/>
      <c r="AC102" s="703" t="s">
        <v>2102</v>
      </c>
      <c r="AD102" s="740"/>
    </row>
    <row r="103" spans="1:30" ht="32.25" customHeight="1" x14ac:dyDescent="0.3">
      <c r="N103" s="296">
        <f>SUM(N15:N102)</f>
        <v>4.1927049047999994</v>
      </c>
      <c r="R103" s="255">
        <f>SUM(R15:R102)</f>
        <v>4.1977049048000001</v>
      </c>
    </row>
    <row r="104" spans="1:30" ht="25.5" customHeight="1" x14ac:dyDescent="0.3">
      <c r="N104" s="296">
        <f>+N103/14</f>
        <v>0.29947892177142854</v>
      </c>
      <c r="R104" s="255">
        <f>+R103/14</f>
        <v>0.29983606462857143</v>
      </c>
    </row>
    <row r="105" spans="1:30" ht="55.5" customHeight="1" x14ac:dyDescent="0.3"/>
    <row r="107" spans="1:30" ht="33" customHeight="1" x14ac:dyDescent="0.3">
      <c r="E107" s="295"/>
      <c r="F107" s="295"/>
    </row>
  </sheetData>
  <sheetProtection password="DDB6" sheet="1"/>
  <mergeCells count="274">
    <mergeCell ref="Q85:Q92"/>
    <mergeCell ref="R85:R92"/>
    <mergeCell ref="J85:J92"/>
    <mergeCell ref="K85:K92"/>
    <mergeCell ref="L85:L92"/>
    <mergeCell ref="M85:M92"/>
    <mergeCell ref="U85:U92"/>
    <mergeCell ref="Q93:Q95"/>
    <mergeCell ref="U93:U95"/>
    <mergeCell ref="S85:S92"/>
    <mergeCell ref="N85:N92"/>
    <mergeCell ref="P93:P95"/>
    <mergeCell ref="O85:O92"/>
    <mergeCell ref="O93:O95"/>
    <mergeCell ref="T85:T92"/>
    <mergeCell ref="K93:K95"/>
    <mergeCell ref="L93:L95"/>
    <mergeCell ref="M93:M95"/>
    <mergeCell ref="N93:N95"/>
    <mergeCell ref="R93:R95"/>
    <mergeCell ref="S93:S95"/>
    <mergeCell ref="T93:T95"/>
    <mergeCell ref="T64:T77"/>
    <mergeCell ref="U64:U77"/>
    <mergeCell ref="Q78:Q84"/>
    <mergeCell ref="R78:R84"/>
    <mergeCell ref="S78:S84"/>
    <mergeCell ref="T78:T84"/>
    <mergeCell ref="U78:U84"/>
    <mergeCell ref="S64:S77"/>
    <mergeCell ref="P78:P84"/>
    <mergeCell ref="N64:N77"/>
    <mergeCell ref="O64:O77"/>
    <mergeCell ref="M78:M84"/>
    <mergeCell ref="N78:N84"/>
    <mergeCell ref="O78:O84"/>
    <mergeCell ref="P64:P77"/>
    <mergeCell ref="E93:E95"/>
    <mergeCell ref="F93:F95"/>
    <mergeCell ref="G93:G95"/>
    <mergeCell ref="H93:H95"/>
    <mergeCell ref="I93:I95"/>
    <mergeCell ref="J93:J95"/>
    <mergeCell ref="I78:I84"/>
    <mergeCell ref="J78:J84"/>
    <mergeCell ref="P85:P92"/>
    <mergeCell ref="G64:G77"/>
    <mergeCell ref="H64:H77"/>
    <mergeCell ref="I64:I77"/>
    <mergeCell ref="E85:E92"/>
    <mergeCell ref="F85:F92"/>
    <mergeCell ref="G85:G92"/>
    <mergeCell ref="H85:H92"/>
    <mergeCell ref="M101:M102"/>
    <mergeCell ref="K96:K98"/>
    <mergeCell ref="I85:I92"/>
    <mergeCell ref="G78:G84"/>
    <mergeCell ref="H78:H84"/>
    <mergeCell ref="K64:K77"/>
    <mergeCell ref="L64:L77"/>
    <mergeCell ref="M64:M77"/>
    <mergeCell ref="K99:K100"/>
    <mergeCell ref="L99:L100"/>
    <mergeCell ref="M99:M100"/>
    <mergeCell ref="A64:A102"/>
    <mergeCell ref="B64:B102"/>
    <mergeCell ref="C64:C102"/>
    <mergeCell ref="D64:D102"/>
    <mergeCell ref="E64:E77"/>
    <mergeCell ref="F64:F77"/>
    <mergeCell ref="E99:E100"/>
    <mergeCell ref="F99:F100"/>
    <mergeCell ref="E78:E84"/>
    <mergeCell ref="F78:F84"/>
    <mergeCell ref="G99:G100"/>
    <mergeCell ref="H99:H100"/>
    <mergeCell ref="I99:I100"/>
    <mergeCell ref="K78:K84"/>
    <mergeCell ref="L78:L84"/>
    <mergeCell ref="R61:R62"/>
    <mergeCell ref="S61:S62"/>
    <mergeCell ref="E101:E102"/>
    <mergeCell ref="F101:F102"/>
    <mergeCell ref="G101:G102"/>
    <mergeCell ref="H101:H102"/>
    <mergeCell ref="I101:I102"/>
    <mergeCell ref="M61:M62"/>
    <mergeCell ref="K101:K102"/>
    <mergeCell ref="L101:L102"/>
    <mergeCell ref="J101:J102"/>
    <mergeCell ref="J96:J98"/>
    <mergeCell ref="J64:J77"/>
    <mergeCell ref="J99:J100"/>
    <mergeCell ref="N101:N102"/>
    <mergeCell ref="O101:O102"/>
    <mergeCell ref="P101:P102"/>
    <mergeCell ref="R101:R102"/>
    <mergeCell ref="S101:S102"/>
    <mergeCell ref="P47:P60"/>
    <mergeCell ref="Q47:Q60"/>
    <mergeCell ref="AD37:AD45"/>
    <mergeCell ref="E47:E60"/>
    <mergeCell ref="F47:F60"/>
    <mergeCell ref="G47:G60"/>
    <mergeCell ref="H47:H60"/>
    <mergeCell ref="I47:I60"/>
    <mergeCell ref="U47:U60"/>
    <mergeCell ref="M47:M60"/>
    <mergeCell ref="N47:N60"/>
    <mergeCell ref="O47:O60"/>
    <mergeCell ref="H21:H30"/>
    <mergeCell ref="I21:I30"/>
    <mergeCell ref="G31:G32"/>
    <mergeCell ref="H31:H32"/>
    <mergeCell ref="I31:I32"/>
    <mergeCell ref="V49:V50"/>
    <mergeCell ref="W49:W50"/>
    <mergeCell ref="L33:L46"/>
    <mergeCell ref="M33:M46"/>
    <mergeCell ref="N33:N46"/>
    <mergeCell ref="O33:O46"/>
    <mergeCell ref="P33:P46"/>
    <mergeCell ref="R47:R60"/>
    <mergeCell ref="S47:S60"/>
    <mergeCell ref="T47:T60"/>
    <mergeCell ref="G33:G46"/>
    <mergeCell ref="H33:H46"/>
    <mergeCell ref="I33:I46"/>
    <mergeCell ref="J33:J46"/>
    <mergeCell ref="J47:J60"/>
    <mergeCell ref="J31:J32"/>
    <mergeCell ref="N31:N32"/>
    <mergeCell ref="P31:P32"/>
    <mergeCell ref="U33:U46"/>
    <mergeCell ref="T101:T102"/>
    <mergeCell ref="U101:U102"/>
    <mergeCell ref="S99:S100"/>
    <mergeCell ref="T99:T100"/>
    <mergeCell ref="U99:U100"/>
    <mergeCell ref="R99:R100"/>
    <mergeCell ref="M96:M98"/>
    <mergeCell ref="N96:N98"/>
    <mergeCell ref="O96:O98"/>
    <mergeCell ref="P96:P98"/>
    <mergeCell ref="Q101:Q102"/>
    <mergeCell ref="P99:P100"/>
    <mergeCell ref="Q99:Q100"/>
    <mergeCell ref="Q96:Q98"/>
    <mergeCell ref="R96:R98"/>
    <mergeCell ref="S96:S98"/>
    <mergeCell ref="N99:N100"/>
    <mergeCell ref="O99:O100"/>
    <mergeCell ref="E96:E98"/>
    <mergeCell ref="F96:F98"/>
    <mergeCell ref="G96:G98"/>
    <mergeCell ref="H96:H98"/>
    <mergeCell ref="I96:I98"/>
    <mergeCell ref="L96:L98"/>
    <mergeCell ref="T96:T98"/>
    <mergeCell ref="U96:U98"/>
    <mergeCell ref="E61:E62"/>
    <mergeCell ref="F61:F62"/>
    <mergeCell ref="G61:G62"/>
    <mergeCell ref="H61:H62"/>
    <mergeCell ref="I61:I62"/>
    <mergeCell ref="J61:J62"/>
    <mergeCell ref="K61:K62"/>
    <mergeCell ref="L61:L62"/>
    <mergeCell ref="T61:T62"/>
    <mergeCell ref="U61:U62"/>
    <mergeCell ref="N61:N62"/>
    <mergeCell ref="O61:O62"/>
    <mergeCell ref="P61:P62"/>
    <mergeCell ref="Q61:Q62"/>
    <mergeCell ref="Q64:Q77"/>
    <mergeCell ref="R64:R77"/>
    <mergeCell ref="J21:J30"/>
    <mergeCell ref="Q21:Q30"/>
    <mergeCell ref="R21:R30"/>
    <mergeCell ref="S21:S30"/>
    <mergeCell ref="A33:A63"/>
    <mergeCell ref="B33:B63"/>
    <mergeCell ref="C33:C63"/>
    <mergeCell ref="D33:D63"/>
    <mergeCell ref="E33:E46"/>
    <mergeCell ref="F33:F46"/>
    <mergeCell ref="K47:K60"/>
    <mergeCell ref="L47:L60"/>
    <mergeCell ref="K33:K46"/>
    <mergeCell ref="A15:A32"/>
    <mergeCell ref="B15:B32"/>
    <mergeCell ref="C15:C32"/>
    <mergeCell ref="D15:D32"/>
    <mergeCell ref="E21:E30"/>
    <mergeCell ref="F21:F30"/>
    <mergeCell ref="E31:E32"/>
    <mergeCell ref="F31:F32"/>
    <mergeCell ref="E15:E19"/>
    <mergeCell ref="F15:F19"/>
    <mergeCell ref="G21:G30"/>
    <mergeCell ref="T33:T46"/>
    <mergeCell ref="Q33:Q46"/>
    <mergeCell ref="R33:R46"/>
    <mergeCell ref="T15:T19"/>
    <mergeCell ref="U15:U19"/>
    <mergeCell ref="T31:T32"/>
    <mergeCell ref="AD24:AD25"/>
    <mergeCell ref="K21:K30"/>
    <mergeCell ref="L21:L30"/>
    <mergeCell ref="M21:M30"/>
    <mergeCell ref="N21:N30"/>
    <mergeCell ref="O21:O30"/>
    <mergeCell ref="P21:P30"/>
    <mergeCell ref="T21:T30"/>
    <mergeCell ref="S33:S46"/>
    <mergeCell ref="K31:K32"/>
    <mergeCell ref="L31:L32"/>
    <mergeCell ref="M31:M32"/>
    <mergeCell ref="U21:U30"/>
    <mergeCell ref="L15:L19"/>
    <mergeCell ref="M15:M19"/>
    <mergeCell ref="N15:N19"/>
    <mergeCell ref="O15:O19"/>
    <mergeCell ref="U31:U32"/>
    <mergeCell ref="O31:O32"/>
    <mergeCell ref="Q31:Q32"/>
    <mergeCell ref="R31:R32"/>
    <mergeCell ref="S31:S32"/>
    <mergeCell ref="AD15:AD19"/>
    <mergeCell ref="P15:P19"/>
    <mergeCell ref="Q15:Q19"/>
    <mergeCell ref="R15:R19"/>
    <mergeCell ref="S15:S19"/>
    <mergeCell ref="AD13:AD14"/>
    <mergeCell ref="V13:V14"/>
    <mergeCell ref="W13:W14"/>
    <mergeCell ref="X13:Y13"/>
    <mergeCell ref="Z13:Z14"/>
    <mergeCell ref="AA13:AB13"/>
    <mergeCell ref="AC13:AC14"/>
    <mergeCell ref="H13:I13"/>
    <mergeCell ref="J13:J14"/>
    <mergeCell ref="K13:L13"/>
    <mergeCell ref="M13:P13"/>
    <mergeCell ref="Q13:U13"/>
    <mergeCell ref="G15:G19"/>
    <mergeCell ref="H15:H19"/>
    <mergeCell ref="I15:I19"/>
    <mergeCell ref="J15:J19"/>
    <mergeCell ref="K15:K19"/>
    <mergeCell ref="A13:A14"/>
    <mergeCell ref="B13:B14"/>
    <mergeCell ref="C13:C14"/>
    <mergeCell ref="D13:D14"/>
    <mergeCell ref="E13:E14"/>
    <mergeCell ref="F13:F14"/>
    <mergeCell ref="A1:AB8"/>
    <mergeCell ref="AC1:AD2"/>
    <mergeCell ref="AC3:AD4"/>
    <mergeCell ref="AC5:AD6"/>
    <mergeCell ref="AC7:AD8"/>
    <mergeCell ref="E11:U11"/>
    <mergeCell ref="A9:AD9"/>
    <mergeCell ref="A10:AD10"/>
    <mergeCell ref="A11:D11"/>
    <mergeCell ref="Q12:U12"/>
    <mergeCell ref="X12:Y12"/>
    <mergeCell ref="AA12:AB12"/>
    <mergeCell ref="V11:Z11"/>
    <mergeCell ref="AA11:AC11"/>
    <mergeCell ref="H12:I12"/>
    <mergeCell ref="K12:L12"/>
    <mergeCell ref="M12:P12"/>
    <mergeCell ref="G13:G14"/>
  </mergeCells>
  <dataValidations count="3">
    <dataValidation allowBlank="1" showErrorMessage="1" sqref="AC13:AC14"/>
    <dataValidation allowBlank="1" showInputMessage="1" showErrorMessage="1" prompt="_x000a_" sqref="E13:E14 IU13:IU14"/>
    <dataValidation allowBlank="1" showErrorMessage="1" prompt="La fecha de finalización de la tarea coincide con la fecha de entrega del producto._x000a_" sqref="AD13:AD14"/>
  </dataValidations>
  <printOptions horizontalCentered="1" verticalCentered="1"/>
  <pageMargins left="0" right="0" top="0" bottom="0" header="0" footer="0"/>
  <pageSetup scale="45"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50"/>
  <sheetViews>
    <sheetView topLeftCell="E35" zoomScale="75" zoomScaleNormal="75" workbookViewId="0">
      <selection activeCell="L39" sqref="L39"/>
    </sheetView>
  </sheetViews>
  <sheetFormatPr baseColWidth="10" defaultRowHeight="16.5" x14ac:dyDescent="0.3"/>
  <cols>
    <col min="1" max="1" width="13.42578125" style="1196" customWidth="1"/>
    <col min="2" max="2" width="9.140625" style="1197" customWidth="1"/>
    <col min="3" max="3" width="43" style="1202" customWidth="1"/>
    <col min="4" max="4" width="9.5703125" style="1199" customWidth="1"/>
    <col min="5" max="5" width="27.85546875" style="1180" customWidth="1"/>
    <col min="6" max="6" width="12" style="1199" customWidth="1"/>
    <col min="7" max="7" width="7.140625" style="1199" customWidth="1"/>
    <col min="8" max="8" width="34.140625" style="1180" customWidth="1"/>
    <col min="9" max="9" width="7" style="1199" customWidth="1"/>
    <col min="10" max="10" width="21" style="1178" customWidth="1"/>
    <col min="11" max="11" width="7" style="1199" customWidth="1"/>
    <col min="12" max="12" width="53.42578125" style="1200" customWidth="1"/>
    <col min="13" max="13" width="7.5703125" style="1201" customWidth="1"/>
    <col min="14" max="14" width="21" style="1202" customWidth="1"/>
    <col min="15" max="15" width="39.85546875" style="1202" customWidth="1"/>
    <col min="16" max="16" width="9.5703125" style="1202" customWidth="1"/>
    <col min="17" max="17" width="11.42578125" style="1202"/>
    <col min="18" max="18" width="10.140625" style="1202" customWidth="1"/>
    <col min="19" max="19" width="11.42578125" style="1202"/>
    <col min="20" max="20" width="10" style="1202" customWidth="1"/>
    <col min="21" max="16384" width="11.42578125" style="1202"/>
  </cols>
  <sheetData>
    <row r="1" spans="1:21"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1"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1"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1"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1"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1"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1"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1"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1" s="287" customFormat="1" ht="30" customHeight="1" x14ac:dyDescent="0.3">
      <c r="A9" s="1429" t="s">
        <v>2973</v>
      </c>
      <c r="B9" s="1429"/>
      <c r="C9" s="1429"/>
      <c r="D9" s="1429"/>
      <c r="E9" s="1429"/>
      <c r="F9" s="1429"/>
      <c r="G9" s="1429"/>
      <c r="H9" s="1429"/>
      <c r="I9" s="1429"/>
      <c r="J9" s="1429"/>
      <c r="K9" s="1429"/>
      <c r="L9" s="1429"/>
      <c r="M9" s="1429"/>
      <c r="N9" s="1429"/>
      <c r="O9" s="1429"/>
      <c r="P9" s="1429"/>
      <c r="Q9" s="1429"/>
      <c r="R9" s="1429"/>
      <c r="S9" s="1429"/>
      <c r="T9" s="1429"/>
    </row>
    <row r="10" spans="1:21"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1" s="1180"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75" t="s">
        <v>2810</v>
      </c>
      <c r="Q11" s="2475"/>
      <c r="R11" s="2475"/>
      <c r="S11" s="2475"/>
      <c r="T11" s="2475"/>
    </row>
    <row r="12" spans="1:21" s="1180" customFormat="1"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row>
    <row r="13" spans="1:21" s="1183" customFormat="1" ht="115.5" customHeight="1" x14ac:dyDescent="0.3">
      <c r="A13" s="2476" t="s">
        <v>2813</v>
      </c>
      <c r="B13" s="2472">
        <v>0.5</v>
      </c>
      <c r="C13" s="1116" t="s">
        <v>2814</v>
      </c>
      <c r="D13" s="1131">
        <v>0.15</v>
      </c>
      <c r="E13" s="1114" t="s">
        <v>2815</v>
      </c>
      <c r="F13" s="1131">
        <v>1</v>
      </c>
      <c r="G13" s="1131" t="s">
        <v>65</v>
      </c>
      <c r="H13" s="1114" t="s">
        <v>2816</v>
      </c>
      <c r="I13" s="1131">
        <v>1</v>
      </c>
      <c r="J13" s="1114" t="s">
        <v>370</v>
      </c>
      <c r="K13" s="1131" t="s">
        <v>69</v>
      </c>
      <c r="L13" s="1116" t="s">
        <v>2817</v>
      </c>
      <c r="M13" s="1156">
        <v>1</v>
      </c>
      <c r="N13" s="1118" t="s">
        <v>2974</v>
      </c>
      <c r="O13" s="1116" t="s">
        <v>2819</v>
      </c>
      <c r="P13" s="1181">
        <v>12</v>
      </c>
      <c r="Q13" s="1181">
        <v>3</v>
      </c>
      <c r="R13" s="1181">
        <v>3</v>
      </c>
      <c r="S13" s="1181">
        <v>3</v>
      </c>
      <c r="T13" s="1181">
        <v>3</v>
      </c>
      <c r="U13" s="1182"/>
    </row>
    <row r="14" spans="1:21" s="1183" customFormat="1" ht="93" customHeight="1" x14ac:dyDescent="0.3">
      <c r="A14" s="2476"/>
      <c r="B14" s="2472"/>
      <c r="C14" s="2465" t="s">
        <v>2820</v>
      </c>
      <c r="D14" s="2432">
        <v>0.2</v>
      </c>
      <c r="E14" s="2425" t="s">
        <v>2821</v>
      </c>
      <c r="F14" s="2452">
        <v>0.5</v>
      </c>
      <c r="G14" s="1158" t="s">
        <v>84</v>
      </c>
      <c r="H14" s="709" t="s">
        <v>2822</v>
      </c>
      <c r="I14" s="1158">
        <v>0.8</v>
      </c>
      <c r="J14" s="709" t="s">
        <v>370</v>
      </c>
      <c r="K14" s="1158" t="s">
        <v>87</v>
      </c>
      <c r="L14" s="701" t="s">
        <v>2823</v>
      </c>
      <c r="M14" s="1156">
        <v>1</v>
      </c>
      <c r="N14" s="1122" t="s">
        <v>2975</v>
      </c>
      <c r="O14" s="701" t="s">
        <v>2825</v>
      </c>
      <c r="P14" s="1181">
        <v>4</v>
      </c>
      <c r="Q14" s="1181">
        <v>1</v>
      </c>
      <c r="R14" s="1181">
        <v>1</v>
      </c>
      <c r="S14" s="1181">
        <v>1</v>
      </c>
      <c r="T14" s="1181">
        <v>1</v>
      </c>
    </row>
    <row r="15" spans="1:21" s="1183" customFormat="1" ht="55.5" customHeight="1" x14ac:dyDescent="0.3">
      <c r="A15" s="2476"/>
      <c r="B15" s="2472"/>
      <c r="C15" s="2465"/>
      <c r="D15" s="2432"/>
      <c r="E15" s="2425"/>
      <c r="F15" s="2452"/>
      <c r="G15" s="1158" t="s">
        <v>93</v>
      </c>
      <c r="H15" s="701" t="s">
        <v>2827</v>
      </c>
      <c r="I15" s="1158">
        <v>0.2</v>
      </c>
      <c r="J15" s="709" t="s">
        <v>370</v>
      </c>
      <c r="K15" s="1158" t="s">
        <v>97</v>
      </c>
      <c r="L15" s="701" t="s">
        <v>2828</v>
      </c>
      <c r="M15" s="1156">
        <v>1</v>
      </c>
      <c r="N15" s="1122" t="s">
        <v>2976</v>
      </c>
      <c r="O15" s="701" t="s">
        <v>2830</v>
      </c>
      <c r="P15" s="1181">
        <v>4</v>
      </c>
      <c r="Q15" s="1181">
        <v>1</v>
      </c>
      <c r="R15" s="1181">
        <v>1</v>
      </c>
      <c r="S15" s="1181">
        <v>1</v>
      </c>
      <c r="T15" s="1181">
        <v>1</v>
      </c>
      <c r="U15" s="1184"/>
    </row>
    <row r="16" spans="1:21" s="1183" customFormat="1" ht="49.5" x14ac:dyDescent="0.3">
      <c r="A16" s="2476"/>
      <c r="B16" s="2472"/>
      <c r="C16" s="2465"/>
      <c r="D16" s="2432"/>
      <c r="E16" s="2425" t="s">
        <v>2831</v>
      </c>
      <c r="F16" s="2452">
        <v>0.5</v>
      </c>
      <c r="G16" s="2452" t="s">
        <v>101</v>
      </c>
      <c r="H16" s="2425" t="s">
        <v>2832</v>
      </c>
      <c r="I16" s="2452">
        <v>1</v>
      </c>
      <c r="J16" s="2425" t="s">
        <v>370</v>
      </c>
      <c r="K16" s="1158" t="s">
        <v>104</v>
      </c>
      <c r="L16" s="701" t="s">
        <v>2833</v>
      </c>
      <c r="M16" s="1156">
        <v>0.2</v>
      </c>
      <c r="N16" s="1122" t="s">
        <v>2975</v>
      </c>
      <c r="O16" s="724" t="s">
        <v>2834</v>
      </c>
      <c r="P16" s="1181">
        <v>2</v>
      </c>
      <c r="Q16" s="1181">
        <v>1</v>
      </c>
      <c r="R16" s="1181"/>
      <c r="S16" s="1181"/>
      <c r="T16" s="1181">
        <v>1</v>
      </c>
    </row>
    <row r="17" spans="1:21" s="1183" customFormat="1" ht="60" customHeight="1" x14ac:dyDescent="0.3">
      <c r="A17" s="2476"/>
      <c r="B17" s="2472"/>
      <c r="C17" s="2465"/>
      <c r="D17" s="2432"/>
      <c r="E17" s="2425"/>
      <c r="F17" s="2452"/>
      <c r="G17" s="2452"/>
      <c r="H17" s="2425"/>
      <c r="I17" s="2452"/>
      <c r="J17" s="2425"/>
      <c r="K17" s="1158" t="s">
        <v>341</v>
      </c>
      <c r="L17" s="1185" t="s">
        <v>2835</v>
      </c>
      <c r="M17" s="1186">
        <v>0.5</v>
      </c>
      <c r="N17" s="1187" t="s">
        <v>2977</v>
      </c>
      <c r="O17" s="724" t="s">
        <v>2836</v>
      </c>
      <c r="P17" s="1181">
        <v>4</v>
      </c>
      <c r="Q17" s="1181">
        <v>1</v>
      </c>
      <c r="R17" s="1181">
        <v>1</v>
      </c>
      <c r="S17" s="1181">
        <v>1</v>
      </c>
      <c r="T17" s="1181">
        <v>1</v>
      </c>
      <c r="U17" s="1188"/>
    </row>
    <row r="18" spans="1:21" s="1183" customFormat="1" ht="75" customHeight="1" x14ac:dyDescent="0.3">
      <c r="A18" s="2476"/>
      <c r="B18" s="2472"/>
      <c r="C18" s="2465"/>
      <c r="D18" s="2432"/>
      <c r="E18" s="2425"/>
      <c r="F18" s="2452"/>
      <c r="G18" s="2452"/>
      <c r="H18" s="2425"/>
      <c r="I18" s="2452"/>
      <c r="J18" s="2425"/>
      <c r="K18" s="1158" t="s">
        <v>342</v>
      </c>
      <c r="L18" s="701" t="s">
        <v>2837</v>
      </c>
      <c r="M18" s="1156">
        <v>0.3</v>
      </c>
      <c r="N18" s="1122" t="s">
        <v>2974</v>
      </c>
      <c r="O18" s="701" t="s">
        <v>2825</v>
      </c>
      <c r="P18" s="1189">
        <v>1</v>
      </c>
      <c r="Q18" s="1189">
        <v>1</v>
      </c>
      <c r="R18" s="1189">
        <v>1</v>
      </c>
      <c r="S18" s="1189">
        <v>1</v>
      </c>
      <c r="T18" s="1189">
        <v>1</v>
      </c>
    </row>
    <row r="19" spans="1:21" s="1120" customFormat="1" ht="132" customHeight="1" x14ac:dyDescent="0.3">
      <c r="A19" s="2476"/>
      <c r="B19" s="2472"/>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127" t="s">
        <v>2842</v>
      </c>
      <c r="P19" s="1119">
        <v>4</v>
      </c>
      <c r="Q19" s="1119">
        <v>1</v>
      </c>
      <c r="R19" s="1119">
        <v>1</v>
      </c>
      <c r="S19" s="1119">
        <v>1</v>
      </c>
      <c r="T19" s="1119">
        <v>1</v>
      </c>
    </row>
    <row r="20" spans="1:21" s="1120" customFormat="1" ht="188.25" customHeight="1" x14ac:dyDescent="0.3">
      <c r="A20" s="2476"/>
      <c r="B20" s="2472"/>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1" s="1120" customFormat="1" ht="116.25" customHeight="1" x14ac:dyDescent="0.3">
      <c r="A21" s="2476"/>
      <c r="B21" s="2472"/>
      <c r="C21" s="2433"/>
      <c r="D21" s="2432"/>
      <c r="E21" s="2425"/>
      <c r="F21" s="2432"/>
      <c r="G21" s="2456"/>
      <c r="H21" s="2431"/>
      <c r="I21" s="2452"/>
      <c r="J21" s="2431"/>
      <c r="K21" s="1158" t="s">
        <v>1755</v>
      </c>
      <c r="L21" s="1164" t="s">
        <v>2845</v>
      </c>
      <c r="M21" s="1156">
        <v>0.15</v>
      </c>
      <c r="N21" s="1126"/>
      <c r="O21" s="1127" t="s">
        <v>2846</v>
      </c>
      <c r="P21" s="1119">
        <v>3</v>
      </c>
      <c r="Q21" s="1119"/>
      <c r="R21" s="1119">
        <v>1</v>
      </c>
      <c r="S21" s="1119">
        <v>1</v>
      </c>
      <c r="T21" s="1119">
        <v>1</v>
      </c>
    </row>
    <row r="22" spans="1:21" s="1120" customFormat="1" ht="121.5" customHeight="1" x14ac:dyDescent="0.3">
      <c r="A22" s="2476"/>
      <c r="B22" s="2472"/>
      <c r="C22" s="2433"/>
      <c r="D22" s="2432"/>
      <c r="E22" s="2425"/>
      <c r="F22" s="2432"/>
      <c r="G22" s="2456"/>
      <c r="H22" s="2431"/>
      <c r="I22" s="2452"/>
      <c r="J22" s="2431"/>
      <c r="K22" s="1158" t="s">
        <v>2197</v>
      </c>
      <c r="L22" s="1164" t="s">
        <v>2978</v>
      </c>
      <c r="M22" s="1156">
        <v>0.1</v>
      </c>
      <c r="N22" s="1126"/>
      <c r="O22" s="1127" t="s">
        <v>2848</v>
      </c>
      <c r="P22" s="1119">
        <v>9</v>
      </c>
      <c r="Q22" s="1119"/>
      <c r="R22" s="1119">
        <v>3</v>
      </c>
      <c r="S22" s="1119">
        <v>3</v>
      </c>
      <c r="T22" s="1119">
        <v>3</v>
      </c>
    </row>
    <row r="23" spans="1:21" s="1120" customFormat="1" ht="116.25" customHeight="1" x14ac:dyDescent="0.3">
      <c r="A23" s="2476"/>
      <c r="B23" s="2472"/>
      <c r="C23" s="2433"/>
      <c r="D23" s="2432"/>
      <c r="E23" s="2425"/>
      <c r="F23" s="2432"/>
      <c r="G23" s="2456"/>
      <c r="H23" s="2431"/>
      <c r="I23" s="2452"/>
      <c r="J23" s="2431"/>
      <c r="K23" s="1158" t="s">
        <v>2201</v>
      </c>
      <c r="L23" s="1164" t="s">
        <v>2849</v>
      </c>
      <c r="M23" s="1156">
        <v>0.1</v>
      </c>
      <c r="N23" s="1126"/>
      <c r="O23" s="1127" t="s">
        <v>2933</v>
      </c>
      <c r="P23" s="1119">
        <v>3</v>
      </c>
      <c r="Q23" s="1119"/>
      <c r="R23" s="1119">
        <v>1</v>
      </c>
      <c r="S23" s="1119">
        <v>1</v>
      </c>
      <c r="T23" s="1119">
        <v>1</v>
      </c>
    </row>
    <row r="24" spans="1:21" s="1120" customFormat="1" ht="77.25" customHeight="1" x14ac:dyDescent="0.3">
      <c r="A24" s="2476"/>
      <c r="B24" s="2472"/>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1" s="1120" customFormat="1" ht="68.25" customHeight="1" x14ac:dyDescent="0.3">
      <c r="A25" s="2476"/>
      <c r="B25" s="2472"/>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1" s="1183" customFormat="1" ht="49.5" x14ac:dyDescent="0.3">
      <c r="A26" s="2476"/>
      <c r="B26" s="2472"/>
      <c r="C26" s="2465" t="s">
        <v>2855</v>
      </c>
      <c r="D26" s="2432">
        <v>0.15</v>
      </c>
      <c r="E26" s="2425" t="s">
        <v>2856</v>
      </c>
      <c r="F26" s="2432">
        <v>1</v>
      </c>
      <c r="G26" s="2432" t="s">
        <v>121</v>
      </c>
      <c r="H26" s="2420" t="s">
        <v>2857</v>
      </c>
      <c r="I26" s="2432">
        <v>1</v>
      </c>
      <c r="J26" s="2431" t="s">
        <v>370</v>
      </c>
      <c r="K26" s="1131" t="s">
        <v>124</v>
      </c>
      <c r="L26" s="1129" t="s">
        <v>2858</v>
      </c>
      <c r="M26" s="1156">
        <v>0.25</v>
      </c>
      <c r="N26" s="1130" t="s">
        <v>2977</v>
      </c>
      <c r="O26" s="1129" t="s">
        <v>2860</v>
      </c>
      <c r="P26" s="1181">
        <v>2</v>
      </c>
      <c r="Q26" s="1181">
        <v>1</v>
      </c>
      <c r="R26" s="1181"/>
      <c r="S26" s="1181">
        <v>1</v>
      </c>
      <c r="T26" s="1181"/>
    </row>
    <row r="27" spans="1:21" s="1183" customFormat="1" ht="98.25" customHeight="1" x14ac:dyDescent="0.3">
      <c r="A27" s="2476"/>
      <c r="B27" s="2472"/>
      <c r="C27" s="2465"/>
      <c r="D27" s="2432"/>
      <c r="E27" s="2425"/>
      <c r="F27" s="2432"/>
      <c r="G27" s="2432"/>
      <c r="H27" s="2420"/>
      <c r="I27" s="2432"/>
      <c r="J27" s="2431"/>
      <c r="K27" s="1131" t="s">
        <v>1020</v>
      </c>
      <c r="L27" s="1129" t="s">
        <v>2861</v>
      </c>
      <c r="M27" s="1156">
        <v>0.25</v>
      </c>
      <c r="N27" s="1130" t="s">
        <v>2977</v>
      </c>
      <c r="O27" s="1190" t="s">
        <v>2863</v>
      </c>
      <c r="P27" s="1191">
        <v>100</v>
      </c>
      <c r="Q27" s="1191">
        <v>25</v>
      </c>
      <c r="R27" s="1191">
        <v>25</v>
      </c>
      <c r="S27" s="1191">
        <v>25</v>
      </c>
      <c r="T27" s="1191">
        <v>25</v>
      </c>
      <c r="U27" s="1192"/>
    </row>
    <row r="28" spans="1:21" s="1183" customFormat="1" ht="98.25" customHeight="1" x14ac:dyDescent="0.3">
      <c r="A28" s="2476"/>
      <c r="B28" s="2472"/>
      <c r="C28" s="2465"/>
      <c r="D28" s="2432"/>
      <c r="E28" s="2425"/>
      <c r="F28" s="2432"/>
      <c r="G28" s="2432"/>
      <c r="H28" s="2420"/>
      <c r="I28" s="2432"/>
      <c r="J28" s="2431"/>
      <c r="K28" s="1131" t="s">
        <v>1775</v>
      </c>
      <c r="L28" s="1129" t="s">
        <v>2864</v>
      </c>
      <c r="M28" s="1156">
        <v>0.25</v>
      </c>
      <c r="N28" s="1130" t="s">
        <v>2979</v>
      </c>
      <c r="O28" s="1129" t="s">
        <v>2865</v>
      </c>
      <c r="P28" s="1181">
        <v>4</v>
      </c>
      <c r="Q28" s="1181">
        <v>1</v>
      </c>
      <c r="R28" s="1181">
        <v>1</v>
      </c>
      <c r="S28" s="1181">
        <v>1</v>
      </c>
      <c r="T28" s="1181">
        <v>1</v>
      </c>
    </row>
    <row r="29" spans="1:21" s="1183" customFormat="1" ht="78.75" customHeight="1" x14ac:dyDescent="0.3">
      <c r="A29" s="2476"/>
      <c r="B29" s="2472"/>
      <c r="C29" s="2465"/>
      <c r="D29" s="2432"/>
      <c r="E29" s="2425"/>
      <c r="F29" s="2432"/>
      <c r="G29" s="2432"/>
      <c r="H29" s="2420"/>
      <c r="I29" s="2432"/>
      <c r="J29" s="2431"/>
      <c r="K29" s="1131" t="s">
        <v>1778</v>
      </c>
      <c r="L29" s="1129" t="s">
        <v>2866</v>
      </c>
      <c r="M29" s="1156">
        <v>0.25</v>
      </c>
      <c r="N29" s="1130" t="s">
        <v>2980</v>
      </c>
      <c r="O29" s="1129" t="s">
        <v>2867</v>
      </c>
      <c r="P29" s="1189">
        <v>1</v>
      </c>
      <c r="Q29" s="1189">
        <v>1</v>
      </c>
      <c r="R29" s="1189">
        <v>1</v>
      </c>
      <c r="S29" s="1189">
        <v>1</v>
      </c>
      <c r="T29" s="1189">
        <v>1</v>
      </c>
    </row>
    <row r="30" spans="1:21" s="1183" customFormat="1" ht="106.5" customHeight="1" x14ac:dyDescent="0.3">
      <c r="A30" s="2476"/>
      <c r="B30" s="2472"/>
      <c r="C30" s="2474" t="s">
        <v>2868</v>
      </c>
      <c r="D30" s="2432">
        <v>0.15</v>
      </c>
      <c r="E30" s="2425" t="s">
        <v>2869</v>
      </c>
      <c r="F30" s="2432">
        <v>1</v>
      </c>
      <c r="G30" s="2432" t="s">
        <v>127</v>
      </c>
      <c r="H30" s="2425" t="s">
        <v>2870</v>
      </c>
      <c r="I30" s="2432">
        <v>0.4</v>
      </c>
      <c r="J30" s="2425" t="s">
        <v>370</v>
      </c>
      <c r="K30" s="1131" t="s">
        <v>130</v>
      </c>
      <c r="L30" s="701" t="s">
        <v>2871</v>
      </c>
      <c r="M30" s="1156">
        <v>0.5</v>
      </c>
      <c r="N30" s="1122" t="s">
        <v>2981</v>
      </c>
      <c r="O30" s="701" t="s">
        <v>2872</v>
      </c>
      <c r="P30" s="1189">
        <v>1</v>
      </c>
      <c r="Q30" s="1189">
        <v>1</v>
      </c>
      <c r="R30" s="1189">
        <v>1</v>
      </c>
      <c r="S30" s="1189">
        <v>1</v>
      </c>
      <c r="T30" s="1189">
        <v>1</v>
      </c>
    </row>
    <row r="31" spans="1:21" s="1183" customFormat="1" ht="65.25" customHeight="1" x14ac:dyDescent="0.3">
      <c r="A31" s="2476"/>
      <c r="B31" s="2472"/>
      <c r="C31" s="2474"/>
      <c r="D31" s="2432"/>
      <c r="E31" s="2425"/>
      <c r="F31" s="2432"/>
      <c r="G31" s="2432"/>
      <c r="H31" s="2425"/>
      <c r="I31" s="2432"/>
      <c r="J31" s="2425"/>
      <c r="K31" s="1131" t="s">
        <v>737</v>
      </c>
      <c r="L31" s="701" t="s">
        <v>2873</v>
      </c>
      <c r="M31" s="1156">
        <v>0.5</v>
      </c>
      <c r="N31" s="1122" t="s">
        <v>2982</v>
      </c>
      <c r="O31" s="701" t="s">
        <v>2874</v>
      </c>
      <c r="P31" s="1189">
        <v>1</v>
      </c>
      <c r="Q31" s="1189">
        <v>1</v>
      </c>
      <c r="R31" s="1189">
        <v>1</v>
      </c>
      <c r="S31" s="1189">
        <v>1</v>
      </c>
      <c r="T31" s="1189">
        <v>1</v>
      </c>
    </row>
    <row r="32" spans="1:21" s="1120" customFormat="1" ht="66.75" customHeight="1" x14ac:dyDescent="0.3">
      <c r="A32" s="2476"/>
      <c r="B32" s="2472"/>
      <c r="C32" s="2474"/>
      <c r="D32" s="2432"/>
      <c r="E32" s="2425"/>
      <c r="F32" s="2432"/>
      <c r="G32" s="1131" t="s">
        <v>132</v>
      </c>
      <c r="H32" s="709" t="s">
        <v>2875</v>
      </c>
      <c r="I32" s="1131">
        <v>0.3</v>
      </c>
      <c r="J32" s="709" t="s">
        <v>370</v>
      </c>
      <c r="K32" s="1131" t="s">
        <v>136</v>
      </c>
      <c r="L32" s="701" t="s">
        <v>2876</v>
      </c>
      <c r="M32" s="1156">
        <v>1</v>
      </c>
      <c r="N32" s="1122"/>
      <c r="O32" s="701" t="s">
        <v>2877</v>
      </c>
      <c r="P32" s="1119">
        <v>48</v>
      </c>
      <c r="Q32" s="878" t="s">
        <v>2878</v>
      </c>
      <c r="R32" s="878" t="s">
        <v>2878</v>
      </c>
      <c r="S32" s="878" t="s">
        <v>2878</v>
      </c>
      <c r="T32" s="878" t="s">
        <v>2878</v>
      </c>
    </row>
    <row r="33" spans="1:22" s="1183" customFormat="1" ht="57" customHeight="1" x14ac:dyDescent="0.3">
      <c r="A33" s="2476"/>
      <c r="B33" s="2472"/>
      <c r="C33" s="2474"/>
      <c r="D33" s="2432"/>
      <c r="E33" s="2425"/>
      <c r="F33" s="2432"/>
      <c r="G33" s="1132" t="s">
        <v>140</v>
      </c>
      <c r="H33" s="1128" t="s">
        <v>2879</v>
      </c>
      <c r="I33" s="1131">
        <v>0.3</v>
      </c>
      <c r="J33" s="1128" t="s">
        <v>370</v>
      </c>
      <c r="K33" s="1133" t="s">
        <v>143</v>
      </c>
      <c r="L33" s="1128" t="s">
        <v>2880</v>
      </c>
      <c r="M33" s="1156">
        <v>1</v>
      </c>
      <c r="N33" s="1134"/>
      <c r="O33" s="701" t="s">
        <v>2881</v>
      </c>
      <c r="P33" s="1119">
        <v>48</v>
      </c>
      <c r="Q33" s="878" t="s">
        <v>2878</v>
      </c>
      <c r="R33" s="878" t="s">
        <v>2878</v>
      </c>
      <c r="S33" s="878" t="s">
        <v>2878</v>
      </c>
      <c r="T33" s="878" t="s">
        <v>2878</v>
      </c>
    </row>
    <row r="34" spans="1:22" s="1183" customFormat="1" ht="49.5" x14ac:dyDescent="0.3">
      <c r="A34" s="2476"/>
      <c r="B34" s="2472"/>
      <c r="C34" s="2473" t="s">
        <v>2882</v>
      </c>
      <c r="D34" s="2432">
        <v>0.15</v>
      </c>
      <c r="E34" s="2428" t="s">
        <v>2883</v>
      </c>
      <c r="F34" s="2432">
        <v>1</v>
      </c>
      <c r="G34" s="2456" t="s">
        <v>762</v>
      </c>
      <c r="H34" s="2427" t="s">
        <v>2884</v>
      </c>
      <c r="I34" s="2457">
        <v>1</v>
      </c>
      <c r="J34" s="2427" t="s">
        <v>574</v>
      </c>
      <c r="K34" s="1168" t="s">
        <v>766</v>
      </c>
      <c r="L34" s="1136" t="s">
        <v>2885</v>
      </c>
      <c r="M34" s="1169">
        <v>0.2</v>
      </c>
      <c r="N34" s="1185" t="s">
        <v>2983</v>
      </c>
      <c r="O34" s="701" t="s">
        <v>2886</v>
      </c>
      <c r="P34" s="1189">
        <v>1</v>
      </c>
      <c r="Q34" s="1189">
        <v>0.25</v>
      </c>
      <c r="R34" s="1189">
        <v>0.25</v>
      </c>
      <c r="S34" s="1189">
        <v>0.25</v>
      </c>
      <c r="T34" s="1189">
        <v>0.25</v>
      </c>
    </row>
    <row r="35" spans="1:22" s="1183" customFormat="1" ht="49.5" x14ac:dyDescent="0.3">
      <c r="A35" s="2476"/>
      <c r="B35" s="2472"/>
      <c r="C35" s="2473"/>
      <c r="D35" s="2432"/>
      <c r="E35" s="2428"/>
      <c r="F35" s="2432"/>
      <c r="G35" s="2456"/>
      <c r="H35" s="2428"/>
      <c r="I35" s="2455"/>
      <c r="J35" s="2428"/>
      <c r="K35" s="1168" t="s">
        <v>770</v>
      </c>
      <c r="L35" s="879" t="s">
        <v>2887</v>
      </c>
      <c r="M35" s="1160">
        <v>0.2</v>
      </c>
      <c r="N35" s="1185" t="s">
        <v>2983</v>
      </c>
      <c r="O35" s="701" t="s">
        <v>2888</v>
      </c>
      <c r="P35" s="1189">
        <v>1</v>
      </c>
      <c r="Q35" s="1189">
        <v>1</v>
      </c>
      <c r="R35" s="1189">
        <v>1</v>
      </c>
      <c r="S35" s="1189">
        <v>1</v>
      </c>
      <c r="T35" s="1189">
        <v>1</v>
      </c>
    </row>
    <row r="36" spans="1:22" s="1183" customFormat="1" ht="49.5" x14ac:dyDescent="0.3">
      <c r="A36" s="2476"/>
      <c r="B36" s="2472"/>
      <c r="C36" s="2473"/>
      <c r="D36" s="2432"/>
      <c r="E36" s="2428"/>
      <c r="F36" s="2432"/>
      <c r="G36" s="2456"/>
      <c r="H36" s="2428"/>
      <c r="I36" s="2455"/>
      <c r="J36" s="2428"/>
      <c r="K36" s="1168" t="s">
        <v>772</v>
      </c>
      <c r="L36" s="879" t="s">
        <v>2889</v>
      </c>
      <c r="M36" s="1160">
        <v>0.1</v>
      </c>
      <c r="N36" s="1185" t="s">
        <v>2983</v>
      </c>
      <c r="O36" s="701" t="s">
        <v>2890</v>
      </c>
      <c r="P36" s="1181">
        <v>1</v>
      </c>
      <c r="Q36" s="1181"/>
      <c r="R36" s="1181"/>
      <c r="S36" s="1181"/>
      <c r="T36" s="1181"/>
    </row>
    <row r="37" spans="1:22" s="1183" customFormat="1" ht="49.5" x14ac:dyDescent="0.3">
      <c r="A37" s="2476"/>
      <c r="B37" s="2472"/>
      <c r="C37" s="2473"/>
      <c r="D37" s="2432"/>
      <c r="E37" s="2428"/>
      <c r="F37" s="2432"/>
      <c r="G37" s="2456"/>
      <c r="H37" s="2428"/>
      <c r="I37" s="2455"/>
      <c r="J37" s="2428"/>
      <c r="K37" s="1168" t="s">
        <v>2051</v>
      </c>
      <c r="L37" s="879" t="s">
        <v>2891</v>
      </c>
      <c r="M37" s="1160">
        <v>0.1</v>
      </c>
      <c r="N37" s="1185" t="s">
        <v>2983</v>
      </c>
      <c r="O37" s="701" t="s">
        <v>2892</v>
      </c>
      <c r="P37" s="1181">
        <v>1</v>
      </c>
      <c r="Q37" s="1181">
        <v>1</v>
      </c>
      <c r="R37" s="1181"/>
      <c r="S37" s="1181"/>
      <c r="T37" s="1181"/>
      <c r="U37" s="1193"/>
    </row>
    <row r="38" spans="1:22" s="1183" customFormat="1" ht="33" x14ac:dyDescent="0.3">
      <c r="A38" s="2476"/>
      <c r="B38" s="2472"/>
      <c r="C38" s="2473"/>
      <c r="D38" s="2432"/>
      <c r="E38" s="2428"/>
      <c r="F38" s="2432"/>
      <c r="G38" s="2456"/>
      <c r="H38" s="2428"/>
      <c r="I38" s="2455"/>
      <c r="J38" s="2428"/>
      <c r="K38" s="1168" t="s">
        <v>2054</v>
      </c>
      <c r="L38" s="879" t="s">
        <v>2893</v>
      </c>
      <c r="M38" s="1160">
        <v>0.2</v>
      </c>
      <c r="N38" s="1185" t="s">
        <v>2984</v>
      </c>
      <c r="O38" s="701" t="s">
        <v>2894</v>
      </c>
      <c r="P38" s="1189">
        <v>1</v>
      </c>
      <c r="Q38" s="1189">
        <v>1</v>
      </c>
      <c r="R38" s="1189">
        <v>1</v>
      </c>
      <c r="S38" s="1189">
        <v>1</v>
      </c>
      <c r="T38" s="1189">
        <v>1</v>
      </c>
      <c r="U38" s="1193"/>
    </row>
    <row r="39" spans="1:22" s="1183" customFormat="1" ht="33" x14ac:dyDescent="0.3">
      <c r="A39" s="2476"/>
      <c r="B39" s="2472"/>
      <c r="C39" s="2473"/>
      <c r="D39" s="2432"/>
      <c r="E39" s="2428"/>
      <c r="F39" s="2432"/>
      <c r="G39" s="2456"/>
      <c r="H39" s="2428"/>
      <c r="I39" s="2455"/>
      <c r="J39" s="2428"/>
      <c r="K39" s="1168" t="s">
        <v>2057</v>
      </c>
      <c r="L39" s="879" t="s">
        <v>2895</v>
      </c>
      <c r="M39" s="1160">
        <v>0.1</v>
      </c>
      <c r="N39" s="1185" t="s">
        <v>2984</v>
      </c>
      <c r="O39" s="701" t="s">
        <v>2896</v>
      </c>
      <c r="P39" s="1189">
        <v>1</v>
      </c>
      <c r="Q39" s="1189">
        <v>1</v>
      </c>
      <c r="R39" s="1189">
        <v>1</v>
      </c>
      <c r="S39" s="1189">
        <v>1</v>
      </c>
      <c r="T39" s="1189">
        <v>1</v>
      </c>
      <c r="U39" s="1194"/>
    </row>
    <row r="40" spans="1:22" s="1183" customFormat="1" ht="33" x14ac:dyDescent="0.3">
      <c r="A40" s="2476"/>
      <c r="B40" s="2472"/>
      <c r="C40" s="2473"/>
      <c r="D40" s="2432"/>
      <c r="E40" s="2428"/>
      <c r="F40" s="2432"/>
      <c r="G40" s="2451"/>
      <c r="H40" s="2428"/>
      <c r="I40" s="2455"/>
      <c r="J40" s="2428"/>
      <c r="K40" s="1168" t="s">
        <v>2060</v>
      </c>
      <c r="L40" s="879" t="s">
        <v>2897</v>
      </c>
      <c r="M40" s="1160">
        <v>0.1</v>
      </c>
      <c r="N40" s="1185" t="s">
        <v>2985</v>
      </c>
      <c r="O40" s="701" t="s">
        <v>2898</v>
      </c>
      <c r="P40" s="1181">
        <v>12</v>
      </c>
      <c r="Q40" s="1181">
        <v>3</v>
      </c>
      <c r="R40" s="1181">
        <v>3</v>
      </c>
      <c r="S40" s="1181">
        <v>3</v>
      </c>
      <c r="T40" s="1181">
        <v>3</v>
      </c>
    </row>
    <row r="41" spans="1:22" s="1183" customFormat="1" ht="33" customHeight="1" x14ac:dyDescent="0.3">
      <c r="A41" s="2476"/>
      <c r="B41" s="2472">
        <v>0.5</v>
      </c>
      <c r="C41" s="1472" t="s">
        <v>2899</v>
      </c>
      <c r="D41" s="2432">
        <v>1</v>
      </c>
      <c r="E41" s="2425" t="s">
        <v>2900</v>
      </c>
      <c r="F41" s="2432">
        <v>1</v>
      </c>
      <c r="G41" s="2450" t="s">
        <v>776</v>
      </c>
      <c r="H41" s="2420" t="s">
        <v>2901</v>
      </c>
      <c r="I41" s="2452">
        <v>0.2</v>
      </c>
      <c r="J41" s="2420" t="s">
        <v>370</v>
      </c>
      <c r="K41" s="1158" t="s">
        <v>779</v>
      </c>
      <c r="L41" s="1140" t="s">
        <v>2902</v>
      </c>
      <c r="M41" s="1156">
        <v>0.5</v>
      </c>
      <c r="N41" s="1141" t="s">
        <v>2977</v>
      </c>
      <c r="O41" s="1140" t="s">
        <v>2903</v>
      </c>
      <c r="P41" s="1181">
        <v>1</v>
      </c>
      <c r="Q41" s="1181"/>
      <c r="R41" s="1181">
        <v>1</v>
      </c>
      <c r="S41" s="1181"/>
      <c r="T41" s="1181">
        <v>1</v>
      </c>
    </row>
    <row r="42" spans="1:22" s="1183" customFormat="1" ht="33" x14ac:dyDescent="0.3">
      <c r="A42" s="2476"/>
      <c r="B42" s="2472"/>
      <c r="C42" s="1472"/>
      <c r="D42" s="2432"/>
      <c r="E42" s="2425"/>
      <c r="F42" s="2432"/>
      <c r="G42" s="2451"/>
      <c r="H42" s="2420"/>
      <c r="I42" s="2452"/>
      <c r="J42" s="2420"/>
      <c r="K42" s="1158" t="s">
        <v>927</v>
      </c>
      <c r="L42" s="701" t="s">
        <v>2904</v>
      </c>
      <c r="M42" s="1156">
        <v>0.5</v>
      </c>
      <c r="N42" s="1122" t="s">
        <v>2986</v>
      </c>
      <c r="O42" s="701" t="s">
        <v>2905</v>
      </c>
      <c r="P42" s="1181">
        <v>1</v>
      </c>
      <c r="Q42" s="1181">
        <v>1</v>
      </c>
      <c r="R42" s="1181"/>
      <c r="S42" s="1181"/>
      <c r="T42" s="1181"/>
    </row>
    <row r="43" spans="1:22" s="1183" customFormat="1" ht="49.5" x14ac:dyDescent="0.3">
      <c r="A43" s="2476"/>
      <c r="B43" s="2472"/>
      <c r="C43" s="1472"/>
      <c r="D43" s="2432"/>
      <c r="E43" s="2425"/>
      <c r="F43" s="2432"/>
      <c r="G43" s="1131" t="s">
        <v>784</v>
      </c>
      <c r="H43" s="1142" t="s">
        <v>2906</v>
      </c>
      <c r="I43" s="1158">
        <v>0.1</v>
      </c>
      <c r="J43" s="1142" t="s">
        <v>370</v>
      </c>
      <c r="K43" s="1158" t="s">
        <v>787</v>
      </c>
      <c r="L43" s="701" t="s">
        <v>2907</v>
      </c>
      <c r="M43" s="1156">
        <v>1</v>
      </c>
      <c r="N43" s="1122" t="s">
        <v>2987</v>
      </c>
      <c r="O43" s="701" t="s">
        <v>2908</v>
      </c>
      <c r="P43" s="1181">
        <v>52</v>
      </c>
      <c r="Q43" s="1181">
        <v>13</v>
      </c>
      <c r="R43" s="1181">
        <v>13</v>
      </c>
      <c r="S43" s="1181">
        <v>13</v>
      </c>
      <c r="T43" s="1181">
        <v>13</v>
      </c>
    </row>
    <row r="44" spans="1:22" s="1183" customFormat="1" ht="49.5" x14ac:dyDescent="0.3">
      <c r="A44" s="2476"/>
      <c r="B44" s="2472"/>
      <c r="C44" s="1472"/>
      <c r="D44" s="2432"/>
      <c r="E44" s="2425"/>
      <c r="F44" s="2432"/>
      <c r="G44" s="1131" t="s">
        <v>790</v>
      </c>
      <c r="H44" s="1142" t="s">
        <v>2909</v>
      </c>
      <c r="I44" s="1170">
        <v>0.2</v>
      </c>
      <c r="J44" s="1142" t="s">
        <v>370</v>
      </c>
      <c r="K44" s="1170" t="s">
        <v>793</v>
      </c>
      <c r="L44" s="926" t="s">
        <v>2910</v>
      </c>
      <c r="M44" s="1171">
        <v>1</v>
      </c>
      <c r="N44" s="1195" t="s">
        <v>2977</v>
      </c>
      <c r="O44" s="701" t="s">
        <v>2911</v>
      </c>
      <c r="P44" s="1181">
        <v>2</v>
      </c>
      <c r="Q44" s="1181"/>
      <c r="R44" s="1181">
        <v>1</v>
      </c>
      <c r="S44" s="1181"/>
      <c r="T44" s="1181">
        <v>1</v>
      </c>
      <c r="U44" s="1194"/>
      <c r="V44" s="1194"/>
    </row>
    <row r="45" spans="1:22" s="1120" customFormat="1" ht="66" x14ac:dyDescent="0.3">
      <c r="A45" s="2476"/>
      <c r="B45" s="2472"/>
      <c r="C45" s="1472"/>
      <c r="D45" s="2432"/>
      <c r="E45" s="2425"/>
      <c r="F45" s="2432"/>
      <c r="G45" s="2453" t="s">
        <v>795</v>
      </c>
      <c r="H45" s="1472" t="s">
        <v>2912</v>
      </c>
      <c r="I45" s="2454">
        <v>0.3</v>
      </c>
      <c r="J45" s="1472" t="s">
        <v>370</v>
      </c>
      <c r="K45" s="1172" t="s">
        <v>798</v>
      </c>
      <c r="L45" s="879" t="s">
        <v>2913</v>
      </c>
      <c r="M45" s="1171">
        <v>0.5</v>
      </c>
      <c r="N45" s="1147"/>
      <c r="O45" s="701" t="s">
        <v>2914</v>
      </c>
      <c r="P45" s="1173" t="s">
        <v>2915</v>
      </c>
      <c r="Q45" s="1173">
        <v>1</v>
      </c>
      <c r="R45" s="1173">
        <v>1</v>
      </c>
      <c r="S45" s="1173">
        <v>1</v>
      </c>
      <c r="T45" s="1173">
        <v>1</v>
      </c>
    </row>
    <row r="46" spans="1:22" s="1120" customFormat="1" ht="49.5" x14ac:dyDescent="0.3">
      <c r="A46" s="2476"/>
      <c r="B46" s="2472"/>
      <c r="C46" s="1472"/>
      <c r="D46" s="2432"/>
      <c r="E46" s="2425"/>
      <c r="F46" s="2432"/>
      <c r="G46" s="2453"/>
      <c r="H46" s="1472"/>
      <c r="I46" s="2454"/>
      <c r="J46" s="1472"/>
      <c r="K46" s="1172" t="s">
        <v>931</v>
      </c>
      <c r="L46" s="701" t="s">
        <v>2916</v>
      </c>
      <c r="M46" s="1171">
        <v>0.5</v>
      </c>
      <c r="N46" s="1147"/>
      <c r="O46" s="701" t="s">
        <v>2917</v>
      </c>
      <c r="P46" s="1174" t="s">
        <v>2918</v>
      </c>
      <c r="Q46" s="1175" t="s">
        <v>2919</v>
      </c>
      <c r="R46" s="1175" t="s">
        <v>2919</v>
      </c>
      <c r="S46" s="1175" t="s">
        <v>2919</v>
      </c>
      <c r="T46" s="1175" t="s">
        <v>2919</v>
      </c>
    </row>
    <row r="47" spans="1:22" s="1151" customFormat="1" ht="181.5" x14ac:dyDescent="0.3">
      <c r="A47" s="2476"/>
      <c r="B47" s="2472"/>
      <c r="C47" s="1472"/>
      <c r="D47" s="2432"/>
      <c r="E47" s="2425"/>
      <c r="F47" s="2432"/>
      <c r="G47" s="1171" t="s">
        <v>930</v>
      </c>
      <c r="H47" s="701" t="s">
        <v>2920</v>
      </c>
      <c r="I47" s="1171">
        <v>0.2</v>
      </c>
      <c r="J47" s="701" t="s">
        <v>370</v>
      </c>
      <c r="K47" s="1171" t="s">
        <v>1087</v>
      </c>
      <c r="L47" s="701" t="s">
        <v>2921</v>
      </c>
      <c r="M47" s="1149">
        <v>1</v>
      </c>
      <c r="N47" s="1150"/>
      <c r="O47" s="701" t="s">
        <v>2922</v>
      </c>
      <c r="P47" s="1175" t="s">
        <v>2923</v>
      </c>
      <c r="Q47" s="1173">
        <v>0.2</v>
      </c>
      <c r="R47" s="1173">
        <v>0.3</v>
      </c>
      <c r="S47" s="1173">
        <v>0.3</v>
      </c>
      <c r="T47" s="1173">
        <v>0.2</v>
      </c>
    </row>
    <row r="48" spans="1:22" x14ac:dyDescent="0.3">
      <c r="C48" s="1198"/>
    </row>
    <row r="49" spans="3:3" x14ac:dyDescent="0.3">
      <c r="C49" s="1198"/>
    </row>
    <row r="50" spans="3:3" x14ac:dyDescent="0.3">
      <c r="C50" s="1198"/>
    </row>
  </sheetData>
  <sheetProtection password="DDB6" sheet="1"/>
  <mergeCells count="80">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H30:H31"/>
    <mergeCell ref="I30:I31"/>
    <mergeCell ref="J30:J31"/>
    <mergeCell ref="C34:C40"/>
    <mergeCell ref="D34:D40"/>
    <mergeCell ref="E34:E40"/>
    <mergeCell ref="F34:F40"/>
    <mergeCell ref="G34:G40"/>
    <mergeCell ref="H34:H40"/>
    <mergeCell ref="I34:I40"/>
    <mergeCell ref="J34:J40"/>
    <mergeCell ref="C30:C33"/>
    <mergeCell ref="D30:D33"/>
    <mergeCell ref="E30:E33"/>
    <mergeCell ref="F30:F33"/>
    <mergeCell ref="G30:G31"/>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47"/>
  <sheetViews>
    <sheetView topLeftCell="E1" zoomScale="75" zoomScaleNormal="75" workbookViewId="0">
      <selection activeCell="L43" sqref="L43"/>
    </sheetView>
  </sheetViews>
  <sheetFormatPr baseColWidth="10" defaultRowHeight="16.5" x14ac:dyDescent="0.3"/>
  <cols>
    <col min="1" max="1" width="13.425781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7" style="1178" customWidth="1"/>
    <col min="10" max="10" width="21" style="1178" customWidth="1"/>
    <col min="11" max="11" width="7" style="1178" customWidth="1"/>
    <col min="12" max="12" width="53.42578125" style="1" customWidth="1"/>
    <col min="13" max="13" width="7.5703125" style="1155" customWidth="1"/>
    <col min="14" max="14" width="21" style="1151" customWidth="1"/>
    <col min="15" max="15" width="39.85546875" style="1151" customWidth="1"/>
    <col min="16" max="16" width="9.5703125" style="1151" customWidth="1"/>
    <col min="17" max="17" width="11.42578125" style="1151"/>
    <col min="18" max="18" width="10.140625" style="1151" customWidth="1"/>
    <col min="19" max="19" width="11.42578125" style="1151"/>
    <col min="20" max="20" width="10" style="1151" customWidth="1"/>
    <col min="21" max="16384" width="11.42578125" style="1151"/>
  </cols>
  <sheetData>
    <row r="1" spans="1:20"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0"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0"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0"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0"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0"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0"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0"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0" s="287" customFormat="1" ht="30" customHeight="1" x14ac:dyDescent="0.3">
      <c r="A9" s="1429" t="s">
        <v>2988</v>
      </c>
      <c r="B9" s="1429"/>
      <c r="C9" s="1429"/>
      <c r="D9" s="1429"/>
      <c r="E9" s="1429"/>
      <c r="F9" s="1429"/>
      <c r="G9" s="1429"/>
      <c r="H9" s="1429"/>
      <c r="I9" s="1429"/>
      <c r="J9" s="1429"/>
      <c r="K9" s="1429"/>
      <c r="L9" s="1429"/>
      <c r="M9" s="1429"/>
      <c r="N9" s="1429"/>
      <c r="O9" s="1429"/>
      <c r="P9" s="1429"/>
      <c r="Q9" s="1429"/>
      <c r="R9" s="1429"/>
      <c r="S9" s="1429"/>
      <c r="T9" s="1429"/>
    </row>
    <row r="10" spans="1:20"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0" s="1113"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35" t="s">
        <v>2810</v>
      </c>
      <c r="Q11" s="2435"/>
      <c r="R11" s="2435"/>
      <c r="S11" s="2435"/>
      <c r="T11" s="2435"/>
    </row>
    <row r="12" spans="1:20" s="1113" customFormat="1"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row>
    <row r="13" spans="1:20" s="1120" customFormat="1" ht="115.5" customHeight="1" x14ac:dyDescent="0.3">
      <c r="A13" s="2436" t="s">
        <v>2813</v>
      </c>
      <c r="B13" s="2455">
        <v>0.5</v>
      </c>
      <c r="C13" s="1114" t="s">
        <v>2814</v>
      </c>
      <c r="D13" s="1131">
        <v>0.15</v>
      </c>
      <c r="E13" s="1114" t="s">
        <v>2815</v>
      </c>
      <c r="F13" s="1131">
        <v>1</v>
      </c>
      <c r="G13" s="1131" t="s">
        <v>65</v>
      </c>
      <c r="H13" s="1114" t="s">
        <v>2816</v>
      </c>
      <c r="I13" s="1131">
        <v>1</v>
      </c>
      <c r="J13" s="1114" t="s">
        <v>370</v>
      </c>
      <c r="K13" s="1131" t="s">
        <v>69</v>
      </c>
      <c r="L13" s="1116" t="s">
        <v>2817</v>
      </c>
      <c r="M13" s="1156">
        <v>1</v>
      </c>
      <c r="N13" s="1118" t="s">
        <v>2989</v>
      </c>
      <c r="O13" s="1116" t="s">
        <v>2819</v>
      </c>
      <c r="P13" s="1203">
        <v>4</v>
      </c>
      <c r="Q13" s="1203">
        <v>1</v>
      </c>
      <c r="R13" s="1134">
        <v>1</v>
      </c>
      <c r="S13" s="1134">
        <v>1</v>
      </c>
      <c r="T13" s="1134">
        <v>1</v>
      </c>
    </row>
    <row r="14" spans="1:20" s="1120" customFormat="1" ht="66" x14ac:dyDescent="0.3">
      <c r="A14" s="2436"/>
      <c r="B14" s="2455"/>
      <c r="C14" s="2433" t="s">
        <v>2820</v>
      </c>
      <c r="D14" s="2432">
        <v>0.2</v>
      </c>
      <c r="E14" s="2425" t="s">
        <v>2821</v>
      </c>
      <c r="F14" s="2452">
        <v>0.5</v>
      </c>
      <c r="G14" s="1158" t="s">
        <v>84</v>
      </c>
      <c r="H14" s="709" t="s">
        <v>2822</v>
      </c>
      <c r="I14" s="1158">
        <v>0.8</v>
      </c>
      <c r="J14" s="709" t="s">
        <v>370</v>
      </c>
      <c r="K14" s="1158" t="s">
        <v>87</v>
      </c>
      <c r="L14" s="701" t="s">
        <v>2823</v>
      </c>
      <c r="M14" s="1156">
        <v>1</v>
      </c>
      <c r="N14" s="1118" t="s">
        <v>2989</v>
      </c>
      <c r="O14" s="701" t="s">
        <v>2825</v>
      </c>
      <c r="P14" s="1203">
        <v>4</v>
      </c>
      <c r="Q14" s="1203">
        <v>1</v>
      </c>
      <c r="R14" s="1134">
        <v>1</v>
      </c>
      <c r="S14" s="1134">
        <v>1</v>
      </c>
      <c r="T14" s="1134">
        <v>1</v>
      </c>
    </row>
    <row r="15" spans="1:20" s="1120" customFormat="1" ht="55.5" customHeight="1" x14ac:dyDescent="0.3">
      <c r="A15" s="2436"/>
      <c r="B15" s="2455"/>
      <c r="C15" s="2433"/>
      <c r="D15" s="2432"/>
      <c r="E15" s="2425"/>
      <c r="F15" s="2452"/>
      <c r="G15" s="1158" t="s">
        <v>93</v>
      </c>
      <c r="H15" s="709" t="s">
        <v>2827</v>
      </c>
      <c r="I15" s="1158">
        <v>0.2</v>
      </c>
      <c r="J15" s="709" t="s">
        <v>370</v>
      </c>
      <c r="K15" s="1158" t="s">
        <v>97</v>
      </c>
      <c r="L15" s="701" t="s">
        <v>2828</v>
      </c>
      <c r="M15" s="1156">
        <v>1</v>
      </c>
      <c r="N15" s="1118" t="s">
        <v>2989</v>
      </c>
      <c r="O15" s="701" t="s">
        <v>2830</v>
      </c>
      <c r="P15" s="1203">
        <v>4</v>
      </c>
      <c r="Q15" s="1203">
        <v>1</v>
      </c>
      <c r="R15" s="1134">
        <v>1</v>
      </c>
      <c r="S15" s="1134">
        <v>1</v>
      </c>
      <c r="T15" s="1134">
        <v>1</v>
      </c>
    </row>
    <row r="16" spans="1:20" s="1120" customFormat="1" ht="49.5" x14ac:dyDescent="0.3">
      <c r="A16" s="2436"/>
      <c r="B16" s="2455"/>
      <c r="C16" s="2433"/>
      <c r="D16" s="2432"/>
      <c r="E16" s="2425" t="s">
        <v>2831</v>
      </c>
      <c r="F16" s="2452">
        <v>0.5</v>
      </c>
      <c r="G16" s="2452" t="s">
        <v>101</v>
      </c>
      <c r="H16" s="2425" t="s">
        <v>2832</v>
      </c>
      <c r="I16" s="2452">
        <v>1</v>
      </c>
      <c r="J16" s="2425" t="s">
        <v>370</v>
      </c>
      <c r="K16" s="1158" t="s">
        <v>104</v>
      </c>
      <c r="L16" s="701" t="s">
        <v>2833</v>
      </c>
      <c r="M16" s="1156">
        <v>0.2</v>
      </c>
      <c r="N16" s="1118" t="s">
        <v>2989</v>
      </c>
      <c r="O16" s="724" t="s">
        <v>2834</v>
      </c>
      <c r="P16" s="1203">
        <v>4</v>
      </c>
      <c r="Q16" s="1203">
        <v>1</v>
      </c>
      <c r="R16" s="1134">
        <v>1</v>
      </c>
      <c r="S16" s="1134">
        <v>1</v>
      </c>
      <c r="T16" s="1134">
        <v>1</v>
      </c>
    </row>
    <row r="17" spans="1:20" s="1120" customFormat="1" ht="49.5" x14ac:dyDescent="0.3">
      <c r="A17" s="2436"/>
      <c r="B17" s="2455"/>
      <c r="C17" s="2433"/>
      <c r="D17" s="2432"/>
      <c r="E17" s="2425"/>
      <c r="F17" s="2452"/>
      <c r="G17" s="2452"/>
      <c r="H17" s="2425"/>
      <c r="I17" s="2452"/>
      <c r="J17" s="2425"/>
      <c r="K17" s="1158" t="s">
        <v>341</v>
      </c>
      <c r="L17" s="879" t="s">
        <v>2835</v>
      </c>
      <c r="M17" s="1160">
        <v>0.5</v>
      </c>
      <c r="N17" s="1124" t="s">
        <v>2990</v>
      </c>
      <c r="O17" s="724" t="s">
        <v>2836</v>
      </c>
      <c r="P17" s="1203">
        <v>4</v>
      </c>
      <c r="Q17" s="1203">
        <v>1</v>
      </c>
      <c r="R17" s="1134">
        <v>1</v>
      </c>
      <c r="S17" s="1134">
        <v>1</v>
      </c>
      <c r="T17" s="1134">
        <v>1</v>
      </c>
    </row>
    <row r="18" spans="1:20" s="1120" customFormat="1" ht="33" x14ac:dyDescent="0.3">
      <c r="A18" s="2436"/>
      <c r="B18" s="2455"/>
      <c r="C18" s="2433"/>
      <c r="D18" s="2432"/>
      <c r="E18" s="2425"/>
      <c r="F18" s="2452"/>
      <c r="G18" s="2452"/>
      <c r="H18" s="2425"/>
      <c r="I18" s="2452"/>
      <c r="J18" s="2425"/>
      <c r="K18" s="1158" t="s">
        <v>342</v>
      </c>
      <c r="L18" s="701" t="s">
        <v>2837</v>
      </c>
      <c r="M18" s="1156">
        <v>0.3</v>
      </c>
      <c r="N18" s="1124" t="s">
        <v>2990</v>
      </c>
      <c r="O18" s="701" t="s">
        <v>2825</v>
      </c>
      <c r="P18" s="1203">
        <v>4</v>
      </c>
      <c r="Q18" s="1203">
        <v>1</v>
      </c>
      <c r="R18" s="1134">
        <v>1</v>
      </c>
      <c r="S18" s="1134">
        <v>1</v>
      </c>
      <c r="T18" s="1134">
        <v>1</v>
      </c>
    </row>
    <row r="19" spans="1:20" s="1120" customFormat="1" ht="132" customHeight="1" x14ac:dyDescent="0.3">
      <c r="A19" s="2436"/>
      <c r="B19" s="2455"/>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127" t="s">
        <v>2842</v>
      </c>
      <c r="P19" s="1119">
        <v>4</v>
      </c>
      <c r="Q19" s="1119">
        <v>1</v>
      </c>
      <c r="R19" s="1119">
        <v>1</v>
      </c>
      <c r="S19" s="1119">
        <v>1</v>
      </c>
      <c r="T19" s="1119">
        <v>1</v>
      </c>
    </row>
    <row r="20" spans="1:20" s="1120" customFormat="1" ht="188.25" customHeight="1" x14ac:dyDescent="0.3">
      <c r="A20" s="2436"/>
      <c r="B20" s="2455"/>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0" s="1120" customFormat="1" ht="116.25" customHeight="1" x14ac:dyDescent="0.3">
      <c r="A21" s="2436"/>
      <c r="B21" s="2455"/>
      <c r="C21" s="2433"/>
      <c r="D21" s="2432"/>
      <c r="E21" s="2425"/>
      <c r="F21" s="2432"/>
      <c r="G21" s="2456"/>
      <c r="H21" s="2431"/>
      <c r="I21" s="2452"/>
      <c r="J21" s="2431"/>
      <c r="K21" s="1158" t="s">
        <v>1755</v>
      </c>
      <c r="L21" s="1164" t="s">
        <v>2845</v>
      </c>
      <c r="M21" s="1156">
        <v>0.15</v>
      </c>
      <c r="N21" s="1126"/>
      <c r="O21" s="1127" t="s">
        <v>2846</v>
      </c>
      <c r="P21" s="1119">
        <v>3</v>
      </c>
      <c r="Q21" s="1119"/>
      <c r="R21" s="1119">
        <v>1</v>
      </c>
      <c r="S21" s="1119">
        <v>1</v>
      </c>
      <c r="T21" s="1119">
        <v>1</v>
      </c>
    </row>
    <row r="22" spans="1:20" s="1120" customFormat="1" ht="121.5" customHeight="1" x14ac:dyDescent="0.3">
      <c r="A22" s="2436"/>
      <c r="B22" s="2455"/>
      <c r="C22" s="2433"/>
      <c r="D22" s="2432"/>
      <c r="E22" s="2425"/>
      <c r="F22" s="2432"/>
      <c r="G22" s="2456"/>
      <c r="H22" s="2431"/>
      <c r="I22" s="2452"/>
      <c r="J22" s="2431"/>
      <c r="K22" s="1158" t="s">
        <v>2197</v>
      </c>
      <c r="L22" s="1164" t="s">
        <v>2978</v>
      </c>
      <c r="M22" s="1156">
        <v>0.1</v>
      </c>
      <c r="N22" s="1126"/>
      <c r="O22" s="1127" t="s">
        <v>2848</v>
      </c>
      <c r="P22" s="1119">
        <v>9</v>
      </c>
      <c r="Q22" s="1119"/>
      <c r="R22" s="1119">
        <v>3</v>
      </c>
      <c r="S22" s="1119">
        <v>3</v>
      </c>
      <c r="T22" s="1119">
        <v>3</v>
      </c>
    </row>
    <row r="23" spans="1:20" s="1120" customFormat="1" ht="116.25" customHeight="1" x14ac:dyDescent="0.3">
      <c r="A23" s="2436"/>
      <c r="B23" s="2455"/>
      <c r="C23" s="2433"/>
      <c r="D23" s="2432"/>
      <c r="E23" s="2425"/>
      <c r="F23" s="2432"/>
      <c r="G23" s="2456"/>
      <c r="H23" s="2431"/>
      <c r="I23" s="2452"/>
      <c r="J23" s="2431"/>
      <c r="K23" s="1158" t="s">
        <v>2201</v>
      </c>
      <c r="L23" s="1164" t="s">
        <v>2849</v>
      </c>
      <c r="M23" s="1156">
        <v>0.1</v>
      </c>
      <c r="N23" s="1126"/>
      <c r="O23" s="1127" t="s">
        <v>2933</v>
      </c>
      <c r="P23" s="1119">
        <v>3</v>
      </c>
      <c r="Q23" s="1119"/>
      <c r="R23" s="1119">
        <v>1</v>
      </c>
      <c r="S23" s="1119">
        <v>1</v>
      </c>
      <c r="T23" s="1119">
        <v>1</v>
      </c>
    </row>
    <row r="24" spans="1:20" s="1120" customFormat="1" ht="77.25" customHeight="1" x14ac:dyDescent="0.3">
      <c r="A24" s="2436"/>
      <c r="B24" s="2455"/>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0" s="1120" customFormat="1" ht="68.25" customHeight="1" x14ac:dyDescent="0.3">
      <c r="A25" s="2436"/>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0" s="1120" customFormat="1" ht="49.5" x14ac:dyDescent="0.3">
      <c r="A26" s="2436"/>
      <c r="B26" s="2455"/>
      <c r="C26" s="2433" t="s">
        <v>2855</v>
      </c>
      <c r="D26" s="2432">
        <v>0.15</v>
      </c>
      <c r="E26" s="2425" t="s">
        <v>2856</v>
      </c>
      <c r="F26" s="2432">
        <v>1</v>
      </c>
      <c r="G26" s="2432" t="s">
        <v>121</v>
      </c>
      <c r="H26" s="2431" t="s">
        <v>2857</v>
      </c>
      <c r="I26" s="2432">
        <v>1</v>
      </c>
      <c r="J26" s="2431" t="s">
        <v>370</v>
      </c>
      <c r="K26" s="1131" t="s">
        <v>124</v>
      </c>
      <c r="L26" s="1129" t="s">
        <v>2858</v>
      </c>
      <c r="M26" s="1156">
        <v>0.25</v>
      </c>
      <c r="N26" s="1127" t="s">
        <v>802</v>
      </c>
      <c r="O26" s="1129" t="s">
        <v>2860</v>
      </c>
      <c r="P26" s="1134"/>
      <c r="Q26" s="1134"/>
      <c r="R26" s="1134"/>
      <c r="S26" s="1134"/>
      <c r="T26" s="1134"/>
    </row>
    <row r="27" spans="1:20" s="1120" customFormat="1" ht="66" x14ac:dyDescent="0.3">
      <c r="A27" s="2436"/>
      <c r="B27" s="2455"/>
      <c r="C27" s="2433"/>
      <c r="D27" s="2432"/>
      <c r="E27" s="2425"/>
      <c r="F27" s="2432"/>
      <c r="G27" s="2432"/>
      <c r="H27" s="2431"/>
      <c r="I27" s="2432"/>
      <c r="J27" s="2431"/>
      <c r="K27" s="1131" t="s">
        <v>1020</v>
      </c>
      <c r="L27" s="1129" t="s">
        <v>2861</v>
      </c>
      <c r="M27" s="1156">
        <v>0.25</v>
      </c>
      <c r="N27" s="1130" t="s">
        <v>2991</v>
      </c>
      <c r="O27" s="1129" t="s">
        <v>2863</v>
      </c>
      <c r="P27" s="1134">
        <v>4</v>
      </c>
      <c r="Q27" s="1134">
        <v>1</v>
      </c>
      <c r="R27" s="1134">
        <v>1</v>
      </c>
      <c r="S27" s="1134">
        <v>1</v>
      </c>
      <c r="T27" s="1134">
        <v>1</v>
      </c>
    </row>
    <row r="28" spans="1:20" s="1120" customFormat="1" ht="66" x14ac:dyDescent="0.3">
      <c r="A28" s="2436"/>
      <c r="B28" s="2455"/>
      <c r="C28" s="2433"/>
      <c r="D28" s="2432"/>
      <c r="E28" s="2425"/>
      <c r="F28" s="2432"/>
      <c r="G28" s="2432"/>
      <c r="H28" s="2431"/>
      <c r="I28" s="2432"/>
      <c r="J28" s="2431"/>
      <c r="K28" s="1131" t="s">
        <v>1775</v>
      </c>
      <c r="L28" s="1129" t="s">
        <v>2864</v>
      </c>
      <c r="M28" s="1156">
        <v>0.25</v>
      </c>
      <c r="N28" s="1127" t="s">
        <v>802</v>
      </c>
      <c r="O28" s="1129" t="s">
        <v>2865</v>
      </c>
      <c r="P28" s="1134"/>
      <c r="Q28" s="1134"/>
      <c r="R28" s="1134"/>
      <c r="S28" s="1134"/>
      <c r="T28" s="1134"/>
    </row>
    <row r="29" spans="1:20" s="1120" customFormat="1" ht="49.5" x14ac:dyDescent="0.3">
      <c r="A29" s="2436"/>
      <c r="B29" s="2455"/>
      <c r="C29" s="2433"/>
      <c r="D29" s="2432"/>
      <c r="E29" s="2425"/>
      <c r="F29" s="2432"/>
      <c r="G29" s="2432"/>
      <c r="H29" s="2431"/>
      <c r="I29" s="2432"/>
      <c r="J29" s="2431"/>
      <c r="K29" s="1131" t="s">
        <v>1778</v>
      </c>
      <c r="L29" s="1129" t="s">
        <v>2866</v>
      </c>
      <c r="M29" s="1156">
        <v>0.25</v>
      </c>
      <c r="N29" s="1130" t="s">
        <v>2990</v>
      </c>
      <c r="O29" s="1129" t="s">
        <v>2867</v>
      </c>
      <c r="P29" s="1134">
        <v>4</v>
      </c>
      <c r="Q29" s="1134">
        <v>1</v>
      </c>
      <c r="R29" s="1134">
        <v>1</v>
      </c>
      <c r="S29" s="1134">
        <v>1</v>
      </c>
      <c r="T29" s="1134">
        <v>1</v>
      </c>
    </row>
    <row r="30" spans="1:20" s="1120" customFormat="1" ht="106.5" customHeight="1" x14ac:dyDescent="0.3">
      <c r="A30" s="2436"/>
      <c r="B30" s="2455"/>
      <c r="C30" s="2431" t="s">
        <v>2868</v>
      </c>
      <c r="D30" s="2432">
        <v>0.15</v>
      </c>
      <c r="E30" s="2425" t="s">
        <v>2869</v>
      </c>
      <c r="F30" s="2432">
        <v>1</v>
      </c>
      <c r="G30" s="2432" t="s">
        <v>127</v>
      </c>
      <c r="H30" s="2425" t="s">
        <v>2870</v>
      </c>
      <c r="I30" s="2432">
        <v>0.4</v>
      </c>
      <c r="J30" s="2425" t="s">
        <v>370</v>
      </c>
      <c r="K30" s="1131" t="s">
        <v>130</v>
      </c>
      <c r="L30" s="701" t="s">
        <v>2871</v>
      </c>
      <c r="M30" s="1156">
        <v>0.5</v>
      </c>
      <c r="N30" s="1122" t="s">
        <v>2989</v>
      </c>
      <c r="O30" s="701" t="s">
        <v>2872</v>
      </c>
      <c r="P30" s="1134">
        <v>4</v>
      </c>
      <c r="Q30" s="1134">
        <v>1</v>
      </c>
      <c r="R30" s="1134">
        <v>1</v>
      </c>
      <c r="S30" s="1134">
        <v>1</v>
      </c>
      <c r="T30" s="1134">
        <v>1</v>
      </c>
    </row>
    <row r="31" spans="1:20" s="1120" customFormat="1" ht="33" x14ac:dyDescent="0.3">
      <c r="A31" s="2436"/>
      <c r="B31" s="2455"/>
      <c r="C31" s="2431"/>
      <c r="D31" s="2432"/>
      <c r="E31" s="2425"/>
      <c r="F31" s="2432"/>
      <c r="G31" s="2432"/>
      <c r="H31" s="2425"/>
      <c r="I31" s="2432"/>
      <c r="J31" s="2425"/>
      <c r="K31" s="1131" t="s">
        <v>737</v>
      </c>
      <c r="L31" s="701" t="s">
        <v>2873</v>
      </c>
      <c r="M31" s="1156">
        <v>0.5</v>
      </c>
      <c r="N31" s="1122" t="s">
        <v>2989</v>
      </c>
      <c r="O31" s="701" t="s">
        <v>2874</v>
      </c>
      <c r="P31" s="1134">
        <v>4</v>
      </c>
      <c r="Q31" s="1134">
        <v>1</v>
      </c>
      <c r="R31" s="1134">
        <v>1</v>
      </c>
      <c r="S31" s="1134">
        <v>1</v>
      </c>
      <c r="T31" s="1134">
        <v>1</v>
      </c>
    </row>
    <row r="32" spans="1:20" s="1120" customFormat="1" ht="66.75" customHeight="1" x14ac:dyDescent="0.3">
      <c r="A32" s="2436"/>
      <c r="B32" s="2455"/>
      <c r="C32" s="2431"/>
      <c r="D32" s="2432"/>
      <c r="E32" s="2425"/>
      <c r="F32" s="2432"/>
      <c r="G32" s="1131" t="s">
        <v>132</v>
      </c>
      <c r="H32" s="709" t="s">
        <v>2875</v>
      </c>
      <c r="I32" s="1131">
        <v>0.3</v>
      </c>
      <c r="J32" s="709" t="s">
        <v>370</v>
      </c>
      <c r="K32" s="1131" t="s">
        <v>136</v>
      </c>
      <c r="L32" s="701" t="s">
        <v>2876</v>
      </c>
      <c r="M32" s="1156">
        <v>1</v>
      </c>
      <c r="N32" s="1122"/>
      <c r="O32" s="701" t="s">
        <v>2877</v>
      </c>
      <c r="P32" s="1119">
        <v>48</v>
      </c>
      <c r="Q32" s="878" t="s">
        <v>2878</v>
      </c>
      <c r="R32" s="878" t="s">
        <v>2878</v>
      </c>
      <c r="S32" s="878" t="s">
        <v>2878</v>
      </c>
      <c r="T32" s="878" t="s">
        <v>2878</v>
      </c>
    </row>
    <row r="33" spans="1:21" s="1120" customFormat="1" ht="66" x14ac:dyDescent="0.3">
      <c r="A33" s="2436"/>
      <c r="B33" s="2455"/>
      <c r="C33" s="2431"/>
      <c r="D33" s="2432"/>
      <c r="E33" s="2425"/>
      <c r="F33" s="2432"/>
      <c r="G33" s="1132" t="s">
        <v>140</v>
      </c>
      <c r="H33" s="1128" t="s">
        <v>2879</v>
      </c>
      <c r="I33" s="1131">
        <v>0.3</v>
      </c>
      <c r="J33" s="1128" t="s">
        <v>370</v>
      </c>
      <c r="K33" s="1133" t="s">
        <v>143</v>
      </c>
      <c r="L33" s="1128" t="s">
        <v>2880</v>
      </c>
      <c r="M33" s="1156">
        <v>1</v>
      </c>
      <c r="N33" s="1134"/>
      <c r="O33" s="701" t="s">
        <v>2881</v>
      </c>
      <c r="P33" s="1119">
        <v>48</v>
      </c>
      <c r="Q33" s="878" t="s">
        <v>2878</v>
      </c>
      <c r="R33" s="878" t="s">
        <v>2878</v>
      </c>
      <c r="S33" s="878" t="s">
        <v>2878</v>
      </c>
      <c r="T33" s="878" t="s">
        <v>2878</v>
      </c>
    </row>
    <row r="34" spans="1:21" s="1120" customFormat="1" ht="33" x14ac:dyDescent="0.3">
      <c r="A34" s="2436"/>
      <c r="B34" s="2455"/>
      <c r="C34" s="2428" t="s">
        <v>2882</v>
      </c>
      <c r="D34" s="2432">
        <v>0.15</v>
      </c>
      <c r="E34" s="2428" t="s">
        <v>2883</v>
      </c>
      <c r="F34" s="2432">
        <v>1</v>
      </c>
      <c r="G34" s="2456" t="s">
        <v>762</v>
      </c>
      <c r="H34" s="2427" t="s">
        <v>2884</v>
      </c>
      <c r="I34" s="2457">
        <v>1</v>
      </c>
      <c r="J34" s="2427" t="s">
        <v>574</v>
      </c>
      <c r="K34" s="1168" t="s">
        <v>766</v>
      </c>
      <c r="L34" s="1136" t="s">
        <v>2885</v>
      </c>
      <c r="M34" s="1169">
        <v>0.2</v>
      </c>
      <c r="N34" s="879" t="s">
        <v>2989</v>
      </c>
      <c r="O34" s="701" t="s">
        <v>2886</v>
      </c>
      <c r="P34" s="1134"/>
      <c r="Q34" s="1134"/>
      <c r="R34" s="1134"/>
      <c r="S34" s="1134"/>
      <c r="T34" s="1134"/>
    </row>
    <row r="35" spans="1:21" s="1120" customFormat="1" ht="33" x14ac:dyDescent="0.3">
      <c r="A35" s="2436"/>
      <c r="B35" s="2455"/>
      <c r="C35" s="2428"/>
      <c r="D35" s="2432"/>
      <c r="E35" s="2428"/>
      <c r="F35" s="2432"/>
      <c r="G35" s="2456"/>
      <c r="H35" s="2428"/>
      <c r="I35" s="2455"/>
      <c r="J35" s="2428"/>
      <c r="K35" s="1168" t="s">
        <v>770</v>
      </c>
      <c r="L35" s="879" t="s">
        <v>2887</v>
      </c>
      <c r="M35" s="1160">
        <v>0.2</v>
      </c>
      <c r="N35" s="879" t="s">
        <v>2989</v>
      </c>
      <c r="O35" s="701" t="s">
        <v>2888</v>
      </c>
      <c r="P35" s="1134"/>
      <c r="Q35" s="1134"/>
      <c r="R35" s="1134"/>
      <c r="S35" s="1134"/>
      <c r="T35" s="1134"/>
    </row>
    <row r="36" spans="1:21" s="1120" customFormat="1" ht="33" x14ac:dyDescent="0.3">
      <c r="A36" s="2436"/>
      <c r="B36" s="2455"/>
      <c r="C36" s="2428"/>
      <c r="D36" s="2432"/>
      <c r="E36" s="2428"/>
      <c r="F36" s="2432"/>
      <c r="G36" s="2456"/>
      <c r="H36" s="2428"/>
      <c r="I36" s="2455"/>
      <c r="J36" s="2428"/>
      <c r="K36" s="1168" t="s">
        <v>772</v>
      </c>
      <c r="L36" s="879" t="s">
        <v>2889</v>
      </c>
      <c r="M36" s="1160">
        <v>0.1</v>
      </c>
      <c r="N36" s="1130" t="s">
        <v>2991</v>
      </c>
      <c r="O36" s="701" t="s">
        <v>2890</v>
      </c>
      <c r="P36" s="1134"/>
      <c r="Q36" s="1134"/>
      <c r="R36" s="1134"/>
      <c r="S36" s="1134"/>
      <c r="T36" s="1134"/>
    </row>
    <row r="37" spans="1:21" s="1120" customFormat="1" ht="33" x14ac:dyDescent="0.3">
      <c r="A37" s="2436"/>
      <c r="B37" s="2455"/>
      <c r="C37" s="2428"/>
      <c r="D37" s="2432"/>
      <c r="E37" s="2428"/>
      <c r="F37" s="2432"/>
      <c r="G37" s="2456"/>
      <c r="H37" s="2428"/>
      <c r="I37" s="2455"/>
      <c r="J37" s="2428"/>
      <c r="K37" s="1168" t="s">
        <v>2051</v>
      </c>
      <c r="L37" s="879" t="s">
        <v>2891</v>
      </c>
      <c r="M37" s="1160">
        <v>0.1</v>
      </c>
      <c r="N37" s="1130" t="s">
        <v>2991</v>
      </c>
      <c r="O37" s="701" t="s">
        <v>2892</v>
      </c>
      <c r="P37" s="1134">
        <v>3</v>
      </c>
      <c r="Q37" s="1134"/>
      <c r="R37" s="1134">
        <v>1</v>
      </c>
      <c r="S37" s="1134">
        <v>1</v>
      </c>
      <c r="T37" s="1134">
        <v>1</v>
      </c>
    </row>
    <row r="38" spans="1:21" s="1120" customFormat="1" ht="33" x14ac:dyDescent="0.3">
      <c r="A38" s="2436"/>
      <c r="B38" s="2455"/>
      <c r="C38" s="2428"/>
      <c r="D38" s="2432"/>
      <c r="E38" s="2428"/>
      <c r="F38" s="2432"/>
      <c r="G38" s="2456"/>
      <c r="H38" s="2428"/>
      <c r="I38" s="2455"/>
      <c r="J38" s="2428"/>
      <c r="K38" s="1168" t="s">
        <v>2054</v>
      </c>
      <c r="L38" s="879" t="s">
        <v>2893</v>
      </c>
      <c r="M38" s="1160">
        <v>0.2</v>
      </c>
      <c r="N38" s="1139" t="s">
        <v>2989</v>
      </c>
      <c r="O38" s="701" t="s">
        <v>2894</v>
      </c>
      <c r="P38" s="1134">
        <v>2</v>
      </c>
      <c r="Q38" s="1134"/>
      <c r="R38" s="1134">
        <v>1</v>
      </c>
      <c r="S38" s="1134">
        <v>1</v>
      </c>
      <c r="T38" s="1134"/>
    </row>
    <row r="39" spans="1:21" s="1120" customFormat="1" ht="33" x14ac:dyDescent="0.3">
      <c r="A39" s="2436"/>
      <c r="B39" s="2455"/>
      <c r="C39" s="2428"/>
      <c r="D39" s="2432"/>
      <c r="E39" s="2428"/>
      <c r="F39" s="2432"/>
      <c r="G39" s="2456"/>
      <c r="H39" s="2428"/>
      <c r="I39" s="2455"/>
      <c r="J39" s="2428"/>
      <c r="K39" s="1168" t="s">
        <v>2057</v>
      </c>
      <c r="L39" s="879" t="s">
        <v>2895</v>
      </c>
      <c r="M39" s="1160">
        <v>0.1</v>
      </c>
      <c r="N39" s="1139" t="s">
        <v>2989</v>
      </c>
      <c r="O39" s="701" t="s">
        <v>2896</v>
      </c>
      <c r="P39" s="1134">
        <v>2</v>
      </c>
      <c r="Q39" s="1134"/>
      <c r="R39" s="1134">
        <v>1</v>
      </c>
      <c r="S39" s="1134">
        <v>1</v>
      </c>
      <c r="T39" s="1134"/>
    </row>
    <row r="40" spans="1:21" s="1120" customFormat="1" ht="33" x14ac:dyDescent="0.3">
      <c r="A40" s="2436"/>
      <c r="B40" s="2455"/>
      <c r="C40" s="2428"/>
      <c r="D40" s="2432"/>
      <c r="E40" s="2428"/>
      <c r="F40" s="2432"/>
      <c r="G40" s="2451"/>
      <c r="H40" s="2428"/>
      <c r="I40" s="2455"/>
      <c r="J40" s="2428"/>
      <c r="K40" s="1168" t="s">
        <v>2060</v>
      </c>
      <c r="L40" s="879" t="s">
        <v>2897</v>
      </c>
      <c r="M40" s="1160">
        <v>0.1</v>
      </c>
      <c r="N40" s="1130" t="s">
        <v>2991</v>
      </c>
      <c r="O40" s="701" t="s">
        <v>2898</v>
      </c>
      <c r="P40" s="1134">
        <v>4</v>
      </c>
      <c r="Q40" s="1134">
        <v>1</v>
      </c>
      <c r="R40" s="1134">
        <v>1</v>
      </c>
      <c r="S40" s="1134">
        <v>1</v>
      </c>
      <c r="T40" s="1134">
        <v>1</v>
      </c>
    </row>
    <row r="41" spans="1:21" s="1120" customFormat="1" ht="33" customHeight="1" x14ac:dyDescent="0.3">
      <c r="A41" s="2436"/>
      <c r="B41" s="2455">
        <v>0.5</v>
      </c>
      <c r="C41" s="2425" t="s">
        <v>2899</v>
      </c>
      <c r="D41" s="2432">
        <v>1</v>
      </c>
      <c r="E41" s="2425" t="s">
        <v>2900</v>
      </c>
      <c r="F41" s="2432">
        <v>1</v>
      </c>
      <c r="G41" s="2450" t="s">
        <v>776</v>
      </c>
      <c r="H41" s="2420" t="s">
        <v>2901</v>
      </c>
      <c r="I41" s="2452">
        <v>0.2</v>
      </c>
      <c r="J41" s="2420" t="s">
        <v>370</v>
      </c>
      <c r="K41" s="1158" t="s">
        <v>779</v>
      </c>
      <c r="L41" s="1140" t="s">
        <v>2902</v>
      </c>
      <c r="M41" s="1156">
        <v>0.5</v>
      </c>
      <c r="N41" s="1130" t="s">
        <v>2991</v>
      </c>
      <c r="O41" s="1140" t="s">
        <v>2903</v>
      </c>
      <c r="P41" s="1134">
        <v>2</v>
      </c>
      <c r="Q41" s="1134"/>
      <c r="R41" s="1134">
        <v>1</v>
      </c>
      <c r="S41" s="1134">
        <v>1</v>
      </c>
      <c r="T41" s="1134"/>
    </row>
    <row r="42" spans="1:21" s="1120" customFormat="1" ht="33" x14ac:dyDescent="0.3">
      <c r="A42" s="2436"/>
      <c r="B42" s="2455"/>
      <c r="C42" s="2425"/>
      <c r="D42" s="2432"/>
      <c r="E42" s="2425"/>
      <c r="F42" s="2432"/>
      <c r="G42" s="2451"/>
      <c r="H42" s="2420"/>
      <c r="I42" s="2452"/>
      <c r="J42" s="2420"/>
      <c r="K42" s="1158" t="s">
        <v>927</v>
      </c>
      <c r="L42" s="701" t="s">
        <v>2904</v>
      </c>
      <c r="M42" s="1156">
        <v>0.5</v>
      </c>
      <c r="N42" s="1130" t="s">
        <v>2991</v>
      </c>
      <c r="O42" s="701" t="s">
        <v>2905</v>
      </c>
      <c r="P42" s="1134">
        <v>1</v>
      </c>
      <c r="Q42" s="1134"/>
      <c r="R42" s="1134">
        <v>1</v>
      </c>
      <c r="S42" s="1134"/>
      <c r="T42" s="1134"/>
    </row>
    <row r="43" spans="1:21" s="1120" customFormat="1" ht="65.25" customHeight="1" x14ac:dyDescent="0.3">
      <c r="A43" s="2436"/>
      <c r="B43" s="2455"/>
      <c r="C43" s="2425"/>
      <c r="D43" s="2432"/>
      <c r="E43" s="2425"/>
      <c r="F43" s="2432"/>
      <c r="G43" s="1131" t="s">
        <v>784</v>
      </c>
      <c r="H43" s="1142" t="s">
        <v>2906</v>
      </c>
      <c r="I43" s="1158">
        <v>0.1</v>
      </c>
      <c r="J43" s="1142" t="s">
        <v>370</v>
      </c>
      <c r="K43" s="1158" t="s">
        <v>787</v>
      </c>
      <c r="L43" s="701" t="s">
        <v>2907</v>
      </c>
      <c r="M43" s="1156">
        <v>1</v>
      </c>
      <c r="N43" s="1130" t="s">
        <v>2991</v>
      </c>
      <c r="O43" s="701" t="s">
        <v>2908</v>
      </c>
      <c r="P43" s="878" t="s">
        <v>2992</v>
      </c>
      <c r="Q43" s="878" t="s">
        <v>2878</v>
      </c>
      <c r="R43" s="878" t="s">
        <v>2878</v>
      </c>
      <c r="S43" s="878" t="s">
        <v>2878</v>
      </c>
      <c r="T43" s="878" t="s">
        <v>2878</v>
      </c>
    </row>
    <row r="44" spans="1:21" s="1120" customFormat="1" ht="49.5" x14ac:dyDescent="0.3">
      <c r="A44" s="2436"/>
      <c r="B44" s="2455"/>
      <c r="C44" s="2425"/>
      <c r="D44" s="2432"/>
      <c r="E44" s="2425"/>
      <c r="F44" s="2432"/>
      <c r="G44" s="1131" t="s">
        <v>790</v>
      </c>
      <c r="H44" s="1142" t="s">
        <v>2909</v>
      </c>
      <c r="I44" s="1170">
        <v>0.2</v>
      </c>
      <c r="J44" s="1142" t="s">
        <v>370</v>
      </c>
      <c r="K44" s="1170" t="s">
        <v>793</v>
      </c>
      <c r="L44" s="926" t="s">
        <v>2910</v>
      </c>
      <c r="M44" s="1171">
        <v>1</v>
      </c>
      <c r="N44" s="1130" t="s">
        <v>2991</v>
      </c>
      <c r="O44" s="701" t="s">
        <v>2911</v>
      </c>
      <c r="P44" s="1134">
        <v>8</v>
      </c>
      <c r="Q44" s="1134">
        <v>2</v>
      </c>
      <c r="R44" s="1134">
        <v>2</v>
      </c>
      <c r="S44" s="1134">
        <v>2</v>
      </c>
      <c r="T44" s="1134">
        <v>2</v>
      </c>
    </row>
    <row r="45" spans="1:21" s="1120" customFormat="1" ht="148.5" x14ac:dyDescent="0.3">
      <c r="A45" s="2436"/>
      <c r="B45" s="2455"/>
      <c r="C45" s="2425"/>
      <c r="D45" s="2432"/>
      <c r="E45" s="2425"/>
      <c r="F45" s="2432"/>
      <c r="G45" s="2453" t="s">
        <v>795</v>
      </c>
      <c r="H45" s="1472" t="s">
        <v>2912</v>
      </c>
      <c r="I45" s="2454">
        <v>0.3</v>
      </c>
      <c r="J45" s="1472" t="s">
        <v>370</v>
      </c>
      <c r="K45" s="1172" t="s">
        <v>798</v>
      </c>
      <c r="L45" s="879" t="s">
        <v>2913</v>
      </c>
      <c r="M45" s="1171">
        <v>0.5</v>
      </c>
      <c r="N45" s="1204" t="s">
        <v>2993</v>
      </c>
      <c r="O45" s="701" t="str">
        <f>[10]Caqueta!$N$40</f>
        <v xml:space="preserve">Número de visitas administrativa laborales practicadas / número de investigaciones administrativas iniciadas  </v>
      </c>
      <c r="P45" s="1205" t="s">
        <v>2994</v>
      </c>
      <c r="Q45" s="1205">
        <v>100</v>
      </c>
      <c r="R45" s="1205">
        <v>100</v>
      </c>
      <c r="S45" s="1205">
        <v>100</v>
      </c>
      <c r="T45" s="1205">
        <v>100</v>
      </c>
    </row>
    <row r="46" spans="1:21" s="1120" customFormat="1" ht="148.5" x14ac:dyDescent="0.3">
      <c r="A46" s="2436"/>
      <c r="B46" s="2455"/>
      <c r="C46" s="2425"/>
      <c r="D46" s="2432"/>
      <c r="E46" s="2425"/>
      <c r="F46" s="2432"/>
      <c r="G46" s="2453"/>
      <c r="H46" s="1472"/>
      <c r="I46" s="2454"/>
      <c r="J46" s="1472"/>
      <c r="K46" s="1172" t="s">
        <v>931</v>
      </c>
      <c r="L46" s="701" t="s">
        <v>2916</v>
      </c>
      <c r="M46" s="1171">
        <v>0.5</v>
      </c>
      <c r="N46" s="1204" t="s">
        <v>2993</v>
      </c>
      <c r="O46" s="701" t="s">
        <v>2917</v>
      </c>
      <c r="P46" s="1205">
        <v>4</v>
      </c>
      <c r="Q46" s="1205" t="s">
        <v>2995</v>
      </c>
      <c r="R46" s="1205" t="s">
        <v>2995</v>
      </c>
      <c r="S46" s="1205" t="s">
        <v>2995</v>
      </c>
      <c r="T46" s="1205" t="s">
        <v>2995</v>
      </c>
    </row>
    <row r="47" spans="1:21" ht="181.5" x14ac:dyDescent="0.3">
      <c r="A47" s="2436"/>
      <c r="B47" s="2455"/>
      <c r="C47" s="2425"/>
      <c r="D47" s="2432"/>
      <c r="E47" s="2425"/>
      <c r="F47" s="2432"/>
      <c r="G47" s="1171" t="s">
        <v>930</v>
      </c>
      <c r="H47" s="701" t="s">
        <v>2920</v>
      </c>
      <c r="I47" s="1171">
        <v>0.2</v>
      </c>
      <c r="J47" s="701" t="s">
        <v>370</v>
      </c>
      <c r="K47" s="1171" t="s">
        <v>1087</v>
      </c>
      <c r="L47" s="701" t="s">
        <v>2921</v>
      </c>
      <c r="M47" s="1149">
        <v>1</v>
      </c>
      <c r="N47" s="737"/>
      <c r="O47" s="701" t="s">
        <v>2922</v>
      </c>
      <c r="P47" s="1206" t="s">
        <v>2923</v>
      </c>
      <c r="Q47" s="1222">
        <v>0.2</v>
      </c>
      <c r="R47" s="1222">
        <v>0.3</v>
      </c>
      <c r="S47" s="1222">
        <v>0.3</v>
      </c>
      <c r="T47" s="1222">
        <v>0.2</v>
      </c>
      <c r="U47" s="1113"/>
    </row>
  </sheetData>
  <sheetProtection password="DDB6" sheet="1"/>
  <mergeCells count="80">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H30:H31"/>
    <mergeCell ref="I30:I31"/>
    <mergeCell ref="J30:J31"/>
    <mergeCell ref="C34:C40"/>
    <mergeCell ref="D34:D40"/>
    <mergeCell ref="E34:E40"/>
    <mergeCell ref="F34:F40"/>
    <mergeCell ref="G34:G40"/>
    <mergeCell ref="H34:H40"/>
    <mergeCell ref="I34:I40"/>
    <mergeCell ref="J34:J40"/>
    <mergeCell ref="C30:C33"/>
    <mergeCell ref="D30:D33"/>
    <mergeCell ref="E30:E33"/>
    <mergeCell ref="F30:F33"/>
    <mergeCell ref="G30:G31"/>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47"/>
  <sheetViews>
    <sheetView topLeftCell="F1" zoomScale="75" zoomScaleNormal="75" workbookViewId="0">
      <selection activeCell="L39" sqref="L39"/>
    </sheetView>
  </sheetViews>
  <sheetFormatPr baseColWidth="10" defaultRowHeight="16.5" x14ac:dyDescent="0.3"/>
  <cols>
    <col min="1" max="1" width="13.425781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7" style="1178" customWidth="1"/>
    <col min="10" max="10" width="21" style="1178" customWidth="1"/>
    <col min="11" max="11" width="7" style="1178" customWidth="1"/>
    <col min="12" max="12" width="53.42578125" style="1" customWidth="1"/>
    <col min="13" max="13" width="7.5703125" style="1155" customWidth="1"/>
    <col min="14" max="14" width="21" style="1151" customWidth="1"/>
    <col min="15" max="15" width="39.85546875" style="1151" customWidth="1"/>
    <col min="16" max="16" width="9.5703125" style="1151" customWidth="1"/>
    <col min="17" max="17" width="11.42578125" style="1151"/>
    <col min="18" max="18" width="10.140625" style="1151" customWidth="1"/>
    <col min="19" max="19" width="11.42578125" style="1151"/>
    <col min="20" max="20" width="10" style="1151" customWidth="1"/>
    <col min="21" max="16384" width="11.42578125" style="1151"/>
  </cols>
  <sheetData>
    <row r="1" spans="1:22"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2"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2"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2"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2"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2"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2"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2"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2" s="287" customFormat="1" ht="30" customHeight="1" x14ac:dyDescent="0.3">
      <c r="A9" s="1429" t="s">
        <v>2996</v>
      </c>
      <c r="B9" s="1429"/>
      <c r="C9" s="1429"/>
      <c r="D9" s="1429"/>
      <c r="E9" s="1429"/>
      <c r="F9" s="1429"/>
      <c r="G9" s="1429"/>
      <c r="H9" s="1429"/>
      <c r="I9" s="1429"/>
      <c r="J9" s="1429"/>
      <c r="K9" s="1429"/>
      <c r="L9" s="1429"/>
      <c r="M9" s="1429"/>
      <c r="N9" s="1429"/>
      <c r="O9" s="1429"/>
      <c r="P9" s="1429"/>
      <c r="Q9" s="1429"/>
      <c r="R9" s="1429"/>
      <c r="S9" s="1429"/>
      <c r="T9" s="1429"/>
    </row>
    <row r="10" spans="1:22"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2" s="1113"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35" t="s">
        <v>2810</v>
      </c>
      <c r="Q11" s="2435"/>
      <c r="R11" s="2435"/>
      <c r="S11" s="2435"/>
      <c r="T11" s="2435"/>
    </row>
    <row r="12" spans="1:22" s="1113" customFormat="1"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row>
    <row r="13" spans="1:22" s="1120" customFormat="1" ht="115.5" customHeight="1" x14ac:dyDescent="0.3">
      <c r="A13" s="2436" t="s">
        <v>2813</v>
      </c>
      <c r="B13" s="2455">
        <v>0.5</v>
      </c>
      <c r="C13" s="1114" t="s">
        <v>2814</v>
      </c>
      <c r="D13" s="1131">
        <v>0.15</v>
      </c>
      <c r="E13" s="1114" t="s">
        <v>2815</v>
      </c>
      <c r="F13" s="1131">
        <v>1</v>
      </c>
      <c r="G13" s="1131" t="s">
        <v>65</v>
      </c>
      <c r="H13" s="1114" t="s">
        <v>2816</v>
      </c>
      <c r="I13" s="1131">
        <v>1</v>
      </c>
      <c r="J13" s="1114" t="s">
        <v>370</v>
      </c>
      <c r="K13" s="1131" t="s">
        <v>69</v>
      </c>
      <c r="L13" s="1116" t="s">
        <v>2817</v>
      </c>
      <c r="M13" s="1156">
        <v>1</v>
      </c>
      <c r="N13" s="1116" t="s">
        <v>2997</v>
      </c>
      <c r="O13" s="1116" t="s">
        <v>2819</v>
      </c>
      <c r="P13" s="1119">
        <v>12</v>
      </c>
      <c r="Q13" s="1119">
        <v>3</v>
      </c>
      <c r="R13" s="1119">
        <v>3</v>
      </c>
      <c r="S13" s="1119">
        <v>3</v>
      </c>
      <c r="T13" s="1119">
        <v>3</v>
      </c>
      <c r="V13" s="1120" t="s">
        <v>2628</v>
      </c>
    </row>
    <row r="14" spans="1:22" s="1120" customFormat="1" ht="66" x14ac:dyDescent="0.3">
      <c r="A14" s="2436"/>
      <c r="B14" s="2455"/>
      <c r="C14" s="2433" t="s">
        <v>2820</v>
      </c>
      <c r="D14" s="2432">
        <v>0.2</v>
      </c>
      <c r="E14" s="2425" t="s">
        <v>2821</v>
      </c>
      <c r="F14" s="2452">
        <v>0.5</v>
      </c>
      <c r="G14" s="1158" t="s">
        <v>84</v>
      </c>
      <c r="H14" s="709" t="s">
        <v>2822</v>
      </c>
      <c r="I14" s="1158">
        <v>0.8</v>
      </c>
      <c r="J14" s="709" t="s">
        <v>370</v>
      </c>
      <c r="K14" s="1158" t="s">
        <v>87</v>
      </c>
      <c r="L14" s="701" t="s">
        <v>2823</v>
      </c>
      <c r="M14" s="1156">
        <v>1</v>
      </c>
      <c r="N14" s="701" t="s">
        <v>2997</v>
      </c>
      <c r="O14" s="701" t="s">
        <v>2825</v>
      </c>
      <c r="P14" s="1119">
        <v>4</v>
      </c>
      <c r="Q14" s="1119">
        <v>1</v>
      </c>
      <c r="R14" s="1119">
        <v>1</v>
      </c>
      <c r="S14" s="1119">
        <v>1</v>
      </c>
      <c r="T14" s="1119">
        <v>1</v>
      </c>
    </row>
    <row r="15" spans="1:22" s="1120" customFormat="1" ht="55.5" customHeight="1" x14ac:dyDescent="0.3">
      <c r="A15" s="2436"/>
      <c r="B15" s="2455"/>
      <c r="C15" s="2433"/>
      <c r="D15" s="2432"/>
      <c r="E15" s="2425"/>
      <c r="F15" s="2452"/>
      <c r="G15" s="1158" t="s">
        <v>93</v>
      </c>
      <c r="H15" s="709" t="s">
        <v>2827</v>
      </c>
      <c r="I15" s="1158">
        <v>0.2</v>
      </c>
      <c r="J15" s="709" t="s">
        <v>370</v>
      </c>
      <c r="K15" s="1158" t="s">
        <v>97</v>
      </c>
      <c r="L15" s="701" t="s">
        <v>2828</v>
      </c>
      <c r="M15" s="1156">
        <v>1</v>
      </c>
      <c r="N15" s="701" t="s">
        <v>2998</v>
      </c>
      <c r="O15" s="701" t="s">
        <v>2830</v>
      </c>
      <c r="P15" s="1119">
        <v>4</v>
      </c>
      <c r="Q15" s="1119">
        <v>1</v>
      </c>
      <c r="R15" s="1119">
        <v>1</v>
      </c>
      <c r="S15" s="1119">
        <v>1</v>
      </c>
      <c r="T15" s="1119">
        <v>1</v>
      </c>
    </row>
    <row r="16" spans="1:22" s="1120" customFormat="1" ht="49.5" x14ac:dyDescent="0.3">
      <c r="A16" s="2436"/>
      <c r="B16" s="2455"/>
      <c r="C16" s="2433"/>
      <c r="D16" s="2432"/>
      <c r="E16" s="2425" t="s">
        <v>2831</v>
      </c>
      <c r="F16" s="2452">
        <v>0.5</v>
      </c>
      <c r="G16" s="2452" t="s">
        <v>101</v>
      </c>
      <c r="H16" s="2425" t="s">
        <v>2832</v>
      </c>
      <c r="I16" s="2452">
        <v>1</v>
      </c>
      <c r="J16" s="2425" t="s">
        <v>370</v>
      </c>
      <c r="K16" s="1158" t="s">
        <v>104</v>
      </c>
      <c r="L16" s="701" t="s">
        <v>2833</v>
      </c>
      <c r="M16" s="1156">
        <v>0.2</v>
      </c>
      <c r="N16" s="701" t="s">
        <v>2999</v>
      </c>
      <c r="O16" s="724" t="s">
        <v>2834</v>
      </c>
      <c r="P16" s="1119">
        <v>4</v>
      </c>
      <c r="Q16" s="1119">
        <v>1</v>
      </c>
      <c r="R16" s="1119">
        <v>1</v>
      </c>
      <c r="S16" s="1119">
        <v>1</v>
      </c>
      <c r="T16" s="1119">
        <v>1</v>
      </c>
    </row>
    <row r="17" spans="1:20" s="1120" customFormat="1" ht="49.5" x14ac:dyDescent="0.3">
      <c r="A17" s="2436"/>
      <c r="B17" s="2455"/>
      <c r="C17" s="2433"/>
      <c r="D17" s="2432"/>
      <c r="E17" s="2425"/>
      <c r="F17" s="2452"/>
      <c r="G17" s="2452"/>
      <c r="H17" s="2425"/>
      <c r="I17" s="2452"/>
      <c r="J17" s="2425"/>
      <c r="K17" s="1158" t="s">
        <v>341</v>
      </c>
      <c r="L17" s="879" t="s">
        <v>2835</v>
      </c>
      <c r="M17" s="1160">
        <v>0.5</v>
      </c>
      <c r="N17" s="879" t="s">
        <v>3000</v>
      </c>
      <c r="O17" s="724" t="s">
        <v>2836</v>
      </c>
      <c r="P17" s="1125">
        <v>1</v>
      </c>
      <c r="Q17" s="1165" t="s">
        <v>3001</v>
      </c>
      <c r="R17" s="1165" t="s">
        <v>3001</v>
      </c>
      <c r="S17" s="1165" t="s">
        <v>3001</v>
      </c>
      <c r="T17" s="1165" t="s">
        <v>3001</v>
      </c>
    </row>
    <row r="18" spans="1:20" s="1120" customFormat="1" ht="49.5" x14ac:dyDescent="0.3">
      <c r="A18" s="2436"/>
      <c r="B18" s="2455"/>
      <c r="C18" s="2433"/>
      <c r="D18" s="2432"/>
      <c r="E18" s="2425"/>
      <c r="F18" s="2452"/>
      <c r="G18" s="2452"/>
      <c r="H18" s="2425"/>
      <c r="I18" s="2452"/>
      <c r="J18" s="2425"/>
      <c r="K18" s="1158" t="s">
        <v>342</v>
      </c>
      <c r="L18" s="701" t="s">
        <v>2837</v>
      </c>
      <c r="M18" s="1156">
        <v>0.3</v>
      </c>
      <c r="N18" s="701" t="s">
        <v>3000</v>
      </c>
      <c r="O18" s="701" t="s">
        <v>2825</v>
      </c>
      <c r="P18" s="1125">
        <v>1</v>
      </c>
      <c r="Q18" s="1165" t="s">
        <v>3001</v>
      </c>
      <c r="R18" s="1165" t="s">
        <v>3001</v>
      </c>
      <c r="S18" s="1165" t="s">
        <v>3001</v>
      </c>
      <c r="T18" s="1165" t="s">
        <v>3001</v>
      </c>
    </row>
    <row r="19" spans="1:20" s="1120" customFormat="1" ht="132" customHeight="1" x14ac:dyDescent="0.3">
      <c r="A19" s="2436"/>
      <c r="B19" s="2455"/>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127" t="s">
        <v>2842</v>
      </c>
      <c r="P19" s="1119">
        <v>4</v>
      </c>
      <c r="Q19" s="1119">
        <v>1</v>
      </c>
      <c r="R19" s="1119">
        <v>1</v>
      </c>
      <c r="S19" s="1119">
        <v>1</v>
      </c>
      <c r="T19" s="1119">
        <v>1</v>
      </c>
    </row>
    <row r="20" spans="1:20" s="1120" customFormat="1" ht="188.25" customHeight="1" x14ac:dyDescent="0.3">
      <c r="A20" s="2436"/>
      <c r="B20" s="2455"/>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0" s="1120" customFormat="1" ht="116.25" customHeight="1" x14ac:dyDescent="0.3">
      <c r="A21" s="2436"/>
      <c r="B21" s="2455"/>
      <c r="C21" s="2433"/>
      <c r="D21" s="2432"/>
      <c r="E21" s="2425"/>
      <c r="F21" s="2432"/>
      <c r="G21" s="2456"/>
      <c r="H21" s="2431"/>
      <c r="I21" s="2452"/>
      <c r="J21" s="2431"/>
      <c r="K21" s="1158" t="s">
        <v>1755</v>
      </c>
      <c r="L21" s="1164" t="s">
        <v>2845</v>
      </c>
      <c r="M21" s="1156">
        <v>0.15</v>
      </c>
      <c r="N21" s="1126"/>
      <c r="O21" s="1127" t="s">
        <v>2846</v>
      </c>
      <c r="P21" s="1119">
        <v>3</v>
      </c>
      <c r="Q21" s="1119"/>
      <c r="R21" s="1119">
        <v>1</v>
      </c>
      <c r="S21" s="1119">
        <v>1</v>
      </c>
      <c r="T21" s="1119">
        <v>1</v>
      </c>
    </row>
    <row r="22" spans="1:20" s="1120" customFormat="1" ht="121.5" customHeight="1" x14ac:dyDescent="0.3">
      <c r="A22" s="2436"/>
      <c r="B22" s="2455"/>
      <c r="C22" s="2433"/>
      <c r="D22" s="2432"/>
      <c r="E22" s="2425"/>
      <c r="F22" s="2432"/>
      <c r="G22" s="2456"/>
      <c r="H22" s="2431"/>
      <c r="I22" s="2452"/>
      <c r="J22" s="2431"/>
      <c r="K22" s="1158" t="s">
        <v>2197</v>
      </c>
      <c r="L22" s="1164" t="s">
        <v>2978</v>
      </c>
      <c r="M22" s="1156">
        <v>0.1</v>
      </c>
      <c r="N22" s="1126"/>
      <c r="O22" s="1127" t="s">
        <v>2848</v>
      </c>
      <c r="P22" s="1119">
        <v>9</v>
      </c>
      <c r="Q22" s="1119"/>
      <c r="R22" s="1119">
        <v>3</v>
      </c>
      <c r="S22" s="1119">
        <v>3</v>
      </c>
      <c r="T22" s="1119">
        <v>3</v>
      </c>
    </row>
    <row r="23" spans="1:20" s="1120" customFormat="1" ht="116.25" customHeight="1" x14ac:dyDescent="0.3">
      <c r="A23" s="2436"/>
      <c r="B23" s="2455"/>
      <c r="C23" s="2433"/>
      <c r="D23" s="2432"/>
      <c r="E23" s="2425"/>
      <c r="F23" s="2432"/>
      <c r="G23" s="2456"/>
      <c r="H23" s="2431"/>
      <c r="I23" s="2452"/>
      <c r="J23" s="2431"/>
      <c r="K23" s="1158" t="s">
        <v>2201</v>
      </c>
      <c r="L23" s="1164" t="s">
        <v>2849</v>
      </c>
      <c r="M23" s="1156">
        <v>0.1</v>
      </c>
      <c r="N23" s="1126"/>
      <c r="O23" s="1127" t="s">
        <v>2933</v>
      </c>
      <c r="P23" s="1119">
        <v>3</v>
      </c>
      <c r="Q23" s="1119"/>
      <c r="R23" s="1119">
        <v>1</v>
      </c>
      <c r="S23" s="1119">
        <v>1</v>
      </c>
      <c r="T23" s="1119">
        <v>1</v>
      </c>
    </row>
    <row r="24" spans="1:20" s="1120" customFormat="1" ht="77.25" customHeight="1" x14ac:dyDescent="0.3">
      <c r="A24" s="2436"/>
      <c r="B24" s="2455"/>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0" s="1120" customFormat="1" ht="68.25" customHeight="1" x14ac:dyDescent="0.3">
      <c r="A25" s="2436"/>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0" s="1120" customFormat="1" ht="49.5" x14ac:dyDescent="0.3">
      <c r="A26" s="2436"/>
      <c r="B26" s="2455"/>
      <c r="C26" s="2433" t="s">
        <v>2855</v>
      </c>
      <c r="D26" s="2432">
        <v>0.15</v>
      </c>
      <c r="E26" s="2425" t="s">
        <v>2856</v>
      </c>
      <c r="F26" s="2432">
        <v>1</v>
      </c>
      <c r="G26" s="2432" t="s">
        <v>121</v>
      </c>
      <c r="H26" s="2431" t="s">
        <v>2857</v>
      </c>
      <c r="I26" s="2432">
        <v>1</v>
      </c>
      <c r="J26" s="2431" t="s">
        <v>370</v>
      </c>
      <c r="K26" s="1131" t="s">
        <v>124</v>
      </c>
      <c r="L26" s="1129" t="s">
        <v>2858</v>
      </c>
      <c r="M26" s="1156">
        <v>0.25</v>
      </c>
      <c r="N26" s="1129" t="s">
        <v>3002</v>
      </c>
      <c r="O26" s="1129" t="s">
        <v>2860</v>
      </c>
      <c r="P26" s="1119">
        <v>4</v>
      </c>
      <c r="Q26" s="1119">
        <v>1</v>
      </c>
      <c r="R26" s="1119">
        <v>1</v>
      </c>
      <c r="S26" s="1119">
        <v>1</v>
      </c>
      <c r="T26" s="1119">
        <v>1</v>
      </c>
    </row>
    <row r="27" spans="1:20" s="1120" customFormat="1" ht="66" x14ac:dyDescent="0.3">
      <c r="A27" s="2436"/>
      <c r="B27" s="2455"/>
      <c r="C27" s="2433"/>
      <c r="D27" s="2432"/>
      <c r="E27" s="2425"/>
      <c r="F27" s="2432"/>
      <c r="G27" s="2432"/>
      <c r="H27" s="2431"/>
      <c r="I27" s="2432"/>
      <c r="J27" s="2431"/>
      <c r="K27" s="1131" t="s">
        <v>1020</v>
      </c>
      <c r="L27" s="1129" t="s">
        <v>2861</v>
      </c>
      <c r="M27" s="1156">
        <v>0.25</v>
      </c>
      <c r="N27" s="1129" t="s">
        <v>3003</v>
      </c>
      <c r="O27" s="1129" t="s">
        <v>2863</v>
      </c>
      <c r="P27" s="1119">
        <v>192</v>
      </c>
      <c r="Q27" s="1119">
        <v>48</v>
      </c>
      <c r="R27" s="1119">
        <v>48</v>
      </c>
      <c r="S27" s="1119">
        <v>48</v>
      </c>
      <c r="T27" s="1119">
        <v>48</v>
      </c>
    </row>
    <row r="28" spans="1:20" s="1120" customFormat="1" ht="66" x14ac:dyDescent="0.3">
      <c r="A28" s="2436"/>
      <c r="B28" s="2455"/>
      <c r="C28" s="2433"/>
      <c r="D28" s="2432"/>
      <c r="E28" s="2425"/>
      <c r="F28" s="2432"/>
      <c r="G28" s="2432"/>
      <c r="H28" s="2431"/>
      <c r="I28" s="2432"/>
      <c r="J28" s="2431"/>
      <c r="K28" s="1131" t="s">
        <v>1775</v>
      </c>
      <c r="L28" s="1129" t="s">
        <v>2864</v>
      </c>
      <c r="M28" s="1156">
        <v>0.25</v>
      </c>
      <c r="N28" s="1129" t="s">
        <v>3004</v>
      </c>
      <c r="O28" s="1129" t="s">
        <v>2865</v>
      </c>
      <c r="P28" s="1119">
        <v>4</v>
      </c>
      <c r="Q28" s="1119">
        <v>1</v>
      </c>
      <c r="R28" s="1119">
        <v>1</v>
      </c>
      <c r="S28" s="1119">
        <v>1</v>
      </c>
      <c r="T28" s="1119">
        <v>1</v>
      </c>
    </row>
    <row r="29" spans="1:20" s="1120" customFormat="1" ht="49.5" x14ac:dyDescent="0.3">
      <c r="A29" s="2436"/>
      <c r="B29" s="2455"/>
      <c r="C29" s="2433"/>
      <c r="D29" s="2432"/>
      <c r="E29" s="2425"/>
      <c r="F29" s="2432"/>
      <c r="G29" s="2432"/>
      <c r="H29" s="2431"/>
      <c r="I29" s="2432"/>
      <c r="J29" s="2431"/>
      <c r="K29" s="1131" t="s">
        <v>1778</v>
      </c>
      <c r="L29" s="1129" t="s">
        <v>2866</v>
      </c>
      <c r="M29" s="1156">
        <v>0.25</v>
      </c>
      <c r="N29" s="1129" t="s">
        <v>3005</v>
      </c>
      <c r="O29" s="1129" t="s">
        <v>3006</v>
      </c>
      <c r="P29" s="1125">
        <v>1</v>
      </c>
      <c r="Q29" s="1165" t="s">
        <v>2932</v>
      </c>
      <c r="R29" s="1165" t="s">
        <v>2932</v>
      </c>
      <c r="S29" s="1165" t="s">
        <v>2932</v>
      </c>
      <c r="T29" s="1165" t="s">
        <v>2932</v>
      </c>
    </row>
    <row r="30" spans="1:20" s="1120" customFormat="1" ht="106.5" customHeight="1" x14ac:dyDescent="0.3">
      <c r="A30" s="2436"/>
      <c r="B30" s="2455"/>
      <c r="C30" s="2431" t="s">
        <v>2868</v>
      </c>
      <c r="D30" s="2432">
        <v>0.15</v>
      </c>
      <c r="E30" s="2425" t="s">
        <v>2869</v>
      </c>
      <c r="F30" s="2432">
        <v>1</v>
      </c>
      <c r="G30" s="2432" t="s">
        <v>127</v>
      </c>
      <c r="H30" s="2425" t="s">
        <v>2870</v>
      </c>
      <c r="I30" s="2432">
        <v>0.4</v>
      </c>
      <c r="J30" s="2425" t="s">
        <v>370</v>
      </c>
      <c r="K30" s="1131" t="s">
        <v>130</v>
      </c>
      <c r="L30" s="701" t="s">
        <v>2871</v>
      </c>
      <c r="M30" s="1156">
        <v>0.5</v>
      </c>
      <c r="N30" s="701" t="s">
        <v>2998</v>
      </c>
      <c r="O30" s="701" t="s">
        <v>2872</v>
      </c>
      <c r="P30" s="1125">
        <v>1</v>
      </c>
      <c r="Q30" s="1165" t="s">
        <v>2932</v>
      </c>
      <c r="R30" s="1165" t="s">
        <v>2932</v>
      </c>
      <c r="S30" s="1165" t="s">
        <v>2932</v>
      </c>
      <c r="T30" s="1165" t="s">
        <v>2932</v>
      </c>
    </row>
    <row r="31" spans="1:20" s="1120" customFormat="1" ht="49.5" x14ac:dyDescent="0.3">
      <c r="A31" s="2436"/>
      <c r="B31" s="2455"/>
      <c r="C31" s="2431"/>
      <c r="D31" s="2432"/>
      <c r="E31" s="2425"/>
      <c r="F31" s="2432"/>
      <c r="G31" s="2432"/>
      <c r="H31" s="2425"/>
      <c r="I31" s="2432"/>
      <c r="J31" s="2425"/>
      <c r="K31" s="1131" t="s">
        <v>737</v>
      </c>
      <c r="L31" s="701" t="s">
        <v>2873</v>
      </c>
      <c r="M31" s="1156">
        <v>0.5</v>
      </c>
      <c r="N31" s="1122" t="s">
        <v>3007</v>
      </c>
      <c r="O31" s="701" t="s">
        <v>2874</v>
      </c>
      <c r="P31" s="1125">
        <v>1</v>
      </c>
      <c r="Q31" s="1165" t="s">
        <v>2932</v>
      </c>
      <c r="R31" s="1165" t="s">
        <v>2932</v>
      </c>
      <c r="S31" s="1165" t="s">
        <v>2932</v>
      </c>
      <c r="T31" s="1165" t="s">
        <v>2932</v>
      </c>
    </row>
    <row r="32" spans="1:20" s="1120" customFormat="1" ht="94.5" customHeight="1" x14ac:dyDescent="0.3">
      <c r="A32" s="2436"/>
      <c r="B32" s="2455"/>
      <c r="C32" s="2431"/>
      <c r="D32" s="2432"/>
      <c r="E32" s="2425"/>
      <c r="F32" s="2432"/>
      <c r="G32" s="1131" t="s">
        <v>132</v>
      </c>
      <c r="H32" s="709" t="s">
        <v>2875</v>
      </c>
      <c r="I32" s="1131">
        <v>0.3</v>
      </c>
      <c r="J32" s="709" t="s">
        <v>370</v>
      </c>
      <c r="K32" s="1131" t="s">
        <v>136</v>
      </c>
      <c r="L32" s="701" t="s">
        <v>2876</v>
      </c>
      <c r="M32" s="1156">
        <v>1</v>
      </c>
      <c r="N32" s="1122"/>
      <c r="O32" s="701" t="s">
        <v>2877</v>
      </c>
      <c r="P32" s="1119">
        <v>48</v>
      </c>
      <c r="Q32" s="878" t="s">
        <v>2878</v>
      </c>
      <c r="R32" s="878" t="s">
        <v>2878</v>
      </c>
      <c r="S32" s="878" t="s">
        <v>2878</v>
      </c>
      <c r="T32" s="878" t="s">
        <v>2878</v>
      </c>
    </row>
    <row r="33" spans="1:20" s="1120" customFormat="1" ht="66" x14ac:dyDescent="0.3">
      <c r="A33" s="2436"/>
      <c r="B33" s="2455"/>
      <c r="C33" s="2431"/>
      <c r="D33" s="2432"/>
      <c r="E33" s="2425"/>
      <c r="F33" s="2432"/>
      <c r="G33" s="1132" t="s">
        <v>140</v>
      </c>
      <c r="H33" s="1128" t="s">
        <v>2879</v>
      </c>
      <c r="I33" s="1131">
        <v>0.3</v>
      </c>
      <c r="J33" s="1128" t="s">
        <v>370</v>
      </c>
      <c r="K33" s="1133" t="s">
        <v>143</v>
      </c>
      <c r="L33" s="1128" t="s">
        <v>2880</v>
      </c>
      <c r="M33" s="1156">
        <v>1</v>
      </c>
      <c r="N33" s="1134"/>
      <c r="O33" s="701" t="s">
        <v>2881</v>
      </c>
      <c r="P33" s="1119">
        <v>48</v>
      </c>
      <c r="Q33" s="878" t="s">
        <v>2878</v>
      </c>
      <c r="R33" s="878" t="s">
        <v>2878</v>
      </c>
      <c r="S33" s="878" t="s">
        <v>2878</v>
      </c>
      <c r="T33" s="878" t="s">
        <v>2878</v>
      </c>
    </row>
    <row r="34" spans="1:20" s="1120" customFormat="1" ht="49.5" x14ac:dyDescent="0.3">
      <c r="A34" s="2436"/>
      <c r="B34" s="2455"/>
      <c r="C34" s="2428" t="s">
        <v>2882</v>
      </c>
      <c r="D34" s="2432">
        <v>0.15</v>
      </c>
      <c r="E34" s="2428" t="s">
        <v>2883</v>
      </c>
      <c r="F34" s="2432">
        <v>1</v>
      </c>
      <c r="G34" s="2456" t="s">
        <v>762</v>
      </c>
      <c r="H34" s="2427" t="s">
        <v>2884</v>
      </c>
      <c r="I34" s="2457">
        <v>1</v>
      </c>
      <c r="J34" s="2427" t="s">
        <v>574</v>
      </c>
      <c r="K34" s="1168" t="s">
        <v>766</v>
      </c>
      <c r="L34" s="1136" t="s">
        <v>2885</v>
      </c>
      <c r="M34" s="1169">
        <v>0.2</v>
      </c>
      <c r="N34" s="879" t="s">
        <v>2997</v>
      </c>
      <c r="O34" s="701" t="s">
        <v>2886</v>
      </c>
      <c r="P34" s="1125">
        <v>1</v>
      </c>
      <c r="Q34" s="1165" t="s">
        <v>2932</v>
      </c>
      <c r="R34" s="1165" t="s">
        <v>2932</v>
      </c>
      <c r="S34" s="1165" t="s">
        <v>2932</v>
      </c>
      <c r="T34" s="1165" t="s">
        <v>2932</v>
      </c>
    </row>
    <row r="35" spans="1:20" s="1120" customFormat="1" ht="49.5" x14ac:dyDescent="0.3">
      <c r="A35" s="2436"/>
      <c r="B35" s="2455"/>
      <c r="C35" s="2428"/>
      <c r="D35" s="2432"/>
      <c r="E35" s="2428"/>
      <c r="F35" s="2432"/>
      <c r="G35" s="2456"/>
      <c r="H35" s="2428"/>
      <c r="I35" s="2455"/>
      <c r="J35" s="2428"/>
      <c r="K35" s="1168" t="s">
        <v>770</v>
      </c>
      <c r="L35" s="879" t="s">
        <v>2887</v>
      </c>
      <c r="M35" s="1160">
        <v>0.2</v>
      </c>
      <c r="N35" s="879" t="s">
        <v>3000</v>
      </c>
      <c r="O35" s="701" t="s">
        <v>2888</v>
      </c>
      <c r="P35" s="1125">
        <v>1</v>
      </c>
      <c r="Q35" s="1165" t="s">
        <v>2932</v>
      </c>
      <c r="R35" s="1165" t="s">
        <v>2932</v>
      </c>
      <c r="S35" s="1165" t="s">
        <v>2932</v>
      </c>
      <c r="T35" s="1165" t="s">
        <v>2932</v>
      </c>
    </row>
    <row r="36" spans="1:20" s="1120" customFormat="1" ht="49.5" x14ac:dyDescent="0.3">
      <c r="A36" s="2436"/>
      <c r="B36" s="2455"/>
      <c r="C36" s="2428"/>
      <c r="D36" s="2432"/>
      <c r="E36" s="2428"/>
      <c r="F36" s="2432"/>
      <c r="G36" s="2456"/>
      <c r="H36" s="2428"/>
      <c r="I36" s="2455"/>
      <c r="J36" s="2428"/>
      <c r="K36" s="1168" t="s">
        <v>772</v>
      </c>
      <c r="L36" s="879" t="s">
        <v>2889</v>
      </c>
      <c r="M36" s="1160">
        <v>0.1</v>
      </c>
      <c r="N36" s="879" t="s">
        <v>3008</v>
      </c>
      <c r="O36" s="701" t="s">
        <v>2890</v>
      </c>
      <c r="P36" s="1125">
        <v>1</v>
      </c>
      <c r="Q36" s="1165" t="s">
        <v>2932</v>
      </c>
      <c r="R36" s="1165" t="s">
        <v>2932</v>
      </c>
      <c r="S36" s="1165" t="s">
        <v>2932</v>
      </c>
      <c r="T36" s="1165" t="s">
        <v>2932</v>
      </c>
    </row>
    <row r="37" spans="1:20" s="1120" customFormat="1" ht="49.5" x14ac:dyDescent="0.3">
      <c r="A37" s="2436"/>
      <c r="B37" s="2455"/>
      <c r="C37" s="2428"/>
      <c r="D37" s="2432"/>
      <c r="E37" s="2428"/>
      <c r="F37" s="2432"/>
      <c r="G37" s="2456"/>
      <c r="H37" s="2428"/>
      <c r="I37" s="2455"/>
      <c r="J37" s="2428"/>
      <c r="K37" s="1168" t="s">
        <v>2051</v>
      </c>
      <c r="L37" s="879" t="s">
        <v>2891</v>
      </c>
      <c r="M37" s="1160">
        <v>0.1</v>
      </c>
      <c r="N37" s="1207" t="s">
        <v>3009</v>
      </c>
      <c r="O37" s="701" t="s">
        <v>2892</v>
      </c>
      <c r="P37" s="1125">
        <v>1</v>
      </c>
      <c r="Q37" s="1165" t="s">
        <v>2932</v>
      </c>
      <c r="R37" s="1165" t="s">
        <v>2932</v>
      </c>
      <c r="S37" s="1165" t="s">
        <v>2932</v>
      </c>
      <c r="T37" s="1165" t="s">
        <v>2932</v>
      </c>
    </row>
    <row r="38" spans="1:20" s="1120" customFormat="1" x14ac:dyDescent="0.3">
      <c r="A38" s="2436"/>
      <c r="B38" s="2455"/>
      <c r="C38" s="2428"/>
      <c r="D38" s="2432"/>
      <c r="E38" s="2428"/>
      <c r="F38" s="2432"/>
      <c r="G38" s="2456"/>
      <c r="H38" s="2428"/>
      <c r="I38" s="2455"/>
      <c r="J38" s="2428"/>
      <c r="K38" s="1168" t="s">
        <v>2054</v>
      </c>
      <c r="L38" s="879" t="s">
        <v>2893</v>
      </c>
      <c r="M38" s="1160">
        <v>0.2</v>
      </c>
      <c r="N38" s="879" t="s">
        <v>3010</v>
      </c>
      <c r="O38" s="701" t="s">
        <v>2894</v>
      </c>
      <c r="P38" s="1119">
        <v>4</v>
      </c>
      <c r="Q38" s="1119">
        <v>1</v>
      </c>
      <c r="R38" s="1119">
        <v>1</v>
      </c>
      <c r="S38" s="1119">
        <v>1</v>
      </c>
      <c r="T38" s="1119">
        <v>1</v>
      </c>
    </row>
    <row r="39" spans="1:20" s="1120" customFormat="1" ht="33" x14ac:dyDescent="0.3">
      <c r="A39" s="2436"/>
      <c r="B39" s="2455"/>
      <c r="C39" s="2428"/>
      <c r="D39" s="2432"/>
      <c r="E39" s="2428"/>
      <c r="F39" s="2432"/>
      <c r="G39" s="2456"/>
      <c r="H39" s="2428"/>
      <c r="I39" s="2455"/>
      <c r="J39" s="2428"/>
      <c r="K39" s="1168" t="s">
        <v>2057</v>
      </c>
      <c r="L39" s="879" t="s">
        <v>2895</v>
      </c>
      <c r="M39" s="1160">
        <v>0.1</v>
      </c>
      <c r="N39" s="1207" t="s">
        <v>3000</v>
      </c>
      <c r="O39" s="701" t="s">
        <v>2896</v>
      </c>
      <c r="P39" s="1119">
        <v>4</v>
      </c>
      <c r="Q39" s="1119">
        <v>1</v>
      </c>
      <c r="R39" s="1119">
        <v>1</v>
      </c>
      <c r="S39" s="1119">
        <v>1</v>
      </c>
      <c r="T39" s="1119">
        <v>1</v>
      </c>
    </row>
    <row r="40" spans="1:20" s="1120" customFormat="1" ht="33" x14ac:dyDescent="0.3">
      <c r="A40" s="2436"/>
      <c r="B40" s="2455"/>
      <c r="C40" s="2428"/>
      <c r="D40" s="2432"/>
      <c r="E40" s="2428"/>
      <c r="F40" s="2432"/>
      <c r="G40" s="2451"/>
      <c r="H40" s="2428"/>
      <c r="I40" s="2455"/>
      <c r="J40" s="2428"/>
      <c r="K40" s="1168" t="s">
        <v>2060</v>
      </c>
      <c r="L40" s="879" t="s">
        <v>2897</v>
      </c>
      <c r="M40" s="1160">
        <v>0.1</v>
      </c>
      <c r="N40" s="879" t="s">
        <v>3011</v>
      </c>
      <c r="O40" s="701" t="s">
        <v>2898</v>
      </c>
      <c r="P40" s="1119">
        <v>12</v>
      </c>
      <c r="Q40" s="1119">
        <v>3</v>
      </c>
      <c r="R40" s="1119">
        <v>3</v>
      </c>
      <c r="S40" s="1119">
        <v>3</v>
      </c>
      <c r="T40" s="1119">
        <v>3</v>
      </c>
    </row>
    <row r="41" spans="1:20" s="1120" customFormat="1" ht="49.5" x14ac:dyDescent="0.3">
      <c r="A41" s="2436"/>
      <c r="B41" s="2455">
        <v>0.5</v>
      </c>
      <c r="C41" s="2425" t="s">
        <v>2899</v>
      </c>
      <c r="D41" s="2432">
        <v>1</v>
      </c>
      <c r="E41" s="2425" t="s">
        <v>2900</v>
      </c>
      <c r="F41" s="2432">
        <v>1</v>
      </c>
      <c r="G41" s="2450" t="s">
        <v>776</v>
      </c>
      <c r="H41" s="2420" t="s">
        <v>2901</v>
      </c>
      <c r="I41" s="2452">
        <v>0.2</v>
      </c>
      <c r="J41" s="2420" t="s">
        <v>370</v>
      </c>
      <c r="K41" s="1158" t="s">
        <v>779</v>
      </c>
      <c r="L41" s="1140" t="s">
        <v>2902</v>
      </c>
      <c r="M41" s="1156">
        <v>0.5</v>
      </c>
      <c r="N41" s="1140" t="s">
        <v>3002</v>
      </c>
      <c r="O41" s="1140" t="s">
        <v>2903</v>
      </c>
      <c r="P41" s="1119">
        <v>1</v>
      </c>
      <c r="Q41" s="1165" t="s">
        <v>2932</v>
      </c>
      <c r="R41" s="1165" t="s">
        <v>2932</v>
      </c>
      <c r="S41" s="1165" t="s">
        <v>2932</v>
      </c>
      <c r="T41" s="1165" t="s">
        <v>2932</v>
      </c>
    </row>
    <row r="42" spans="1:20" s="1120" customFormat="1" ht="33" x14ac:dyDescent="0.3">
      <c r="A42" s="2436"/>
      <c r="B42" s="2455"/>
      <c r="C42" s="2425"/>
      <c r="D42" s="2432"/>
      <c r="E42" s="2425"/>
      <c r="F42" s="2432"/>
      <c r="G42" s="2451"/>
      <c r="H42" s="2420"/>
      <c r="I42" s="2452"/>
      <c r="J42" s="2420"/>
      <c r="K42" s="1158" t="s">
        <v>927</v>
      </c>
      <c r="L42" s="701" t="s">
        <v>2904</v>
      </c>
      <c r="M42" s="1156">
        <v>0.5</v>
      </c>
      <c r="N42" s="701" t="s">
        <v>3012</v>
      </c>
      <c r="O42" s="701" t="s">
        <v>2905</v>
      </c>
      <c r="P42" s="1119">
        <v>1</v>
      </c>
      <c r="Q42" s="1119">
        <v>1</v>
      </c>
      <c r="R42" s="1134"/>
      <c r="S42" s="1134"/>
      <c r="T42" s="1119"/>
    </row>
    <row r="43" spans="1:20" s="1120" customFormat="1" ht="49.5" x14ac:dyDescent="0.3">
      <c r="A43" s="2436"/>
      <c r="B43" s="2455"/>
      <c r="C43" s="2425"/>
      <c r="D43" s="2432"/>
      <c r="E43" s="2425"/>
      <c r="F43" s="2432"/>
      <c r="G43" s="1131" t="s">
        <v>784</v>
      </c>
      <c r="H43" s="1142" t="s">
        <v>2906</v>
      </c>
      <c r="I43" s="1158">
        <v>0.1</v>
      </c>
      <c r="J43" s="1142" t="s">
        <v>370</v>
      </c>
      <c r="K43" s="1158" t="s">
        <v>787</v>
      </c>
      <c r="L43" s="701" t="s">
        <v>2907</v>
      </c>
      <c r="M43" s="1156">
        <v>1</v>
      </c>
      <c r="N43" s="701" t="s">
        <v>3013</v>
      </c>
      <c r="O43" s="701" t="s">
        <v>2908</v>
      </c>
      <c r="P43" s="1119">
        <v>48</v>
      </c>
      <c r="Q43" s="1119">
        <v>12</v>
      </c>
      <c r="R43" s="1119">
        <v>12</v>
      </c>
      <c r="S43" s="1119">
        <v>12</v>
      </c>
      <c r="T43" s="1119">
        <v>12</v>
      </c>
    </row>
    <row r="44" spans="1:20" s="1120" customFormat="1" ht="49.5" x14ac:dyDescent="0.3">
      <c r="A44" s="2436"/>
      <c r="B44" s="2455"/>
      <c r="C44" s="2425"/>
      <c r="D44" s="2432"/>
      <c r="E44" s="2425"/>
      <c r="F44" s="2432"/>
      <c r="G44" s="1131" t="s">
        <v>790</v>
      </c>
      <c r="H44" s="1142" t="s">
        <v>2909</v>
      </c>
      <c r="I44" s="1170">
        <v>0.2</v>
      </c>
      <c r="J44" s="1142" t="s">
        <v>370</v>
      </c>
      <c r="K44" s="1170" t="s">
        <v>793</v>
      </c>
      <c r="L44" s="926" t="s">
        <v>2910</v>
      </c>
      <c r="M44" s="1171">
        <v>1</v>
      </c>
      <c r="N44" s="926" t="s">
        <v>2999</v>
      </c>
      <c r="O44" s="701" t="s">
        <v>2911</v>
      </c>
      <c r="P44" s="1119">
        <v>4</v>
      </c>
      <c r="Q44" s="1119">
        <v>1</v>
      </c>
      <c r="R44" s="1119">
        <v>1</v>
      </c>
      <c r="S44" s="1119">
        <v>1</v>
      </c>
      <c r="T44" s="1119">
        <v>1</v>
      </c>
    </row>
    <row r="45" spans="1:20" s="1120" customFormat="1" ht="66" x14ac:dyDescent="0.3">
      <c r="A45" s="2436"/>
      <c r="B45" s="2455"/>
      <c r="C45" s="2425"/>
      <c r="D45" s="2432"/>
      <c r="E45" s="2425"/>
      <c r="F45" s="2432"/>
      <c r="G45" s="2453" t="s">
        <v>795</v>
      </c>
      <c r="H45" s="1472" t="s">
        <v>2912</v>
      </c>
      <c r="I45" s="2454">
        <v>0.3</v>
      </c>
      <c r="J45" s="1472" t="s">
        <v>370</v>
      </c>
      <c r="K45" s="1172" t="s">
        <v>798</v>
      </c>
      <c r="L45" s="879" t="s">
        <v>2913</v>
      </c>
      <c r="M45" s="1171">
        <v>0.5</v>
      </c>
      <c r="N45" s="1147"/>
      <c r="O45" s="701" t="s">
        <v>2914</v>
      </c>
      <c r="P45" s="1173" t="s">
        <v>2915</v>
      </c>
      <c r="Q45" s="1173">
        <v>1</v>
      </c>
      <c r="R45" s="1173">
        <v>1</v>
      </c>
      <c r="S45" s="1173">
        <v>1</v>
      </c>
      <c r="T45" s="1173">
        <v>1</v>
      </c>
    </row>
    <row r="46" spans="1:20" s="1120" customFormat="1" ht="49.5" x14ac:dyDescent="0.3">
      <c r="A46" s="2436"/>
      <c r="B46" s="2455"/>
      <c r="C46" s="2425"/>
      <c r="D46" s="2432"/>
      <c r="E46" s="2425"/>
      <c r="F46" s="2432"/>
      <c r="G46" s="2453"/>
      <c r="H46" s="1472"/>
      <c r="I46" s="2454"/>
      <c r="J46" s="1472"/>
      <c r="K46" s="1172" t="s">
        <v>931</v>
      </c>
      <c r="L46" s="701" t="s">
        <v>2916</v>
      </c>
      <c r="M46" s="1171">
        <v>0.5</v>
      </c>
      <c r="N46" s="1147"/>
      <c r="O46" s="701" t="s">
        <v>2917</v>
      </c>
      <c r="P46" s="1174" t="s">
        <v>2918</v>
      </c>
      <c r="Q46" s="1175" t="s">
        <v>2919</v>
      </c>
      <c r="R46" s="1175" t="s">
        <v>2919</v>
      </c>
      <c r="S46" s="1175" t="s">
        <v>2919</v>
      </c>
      <c r="T46" s="1175" t="s">
        <v>2919</v>
      </c>
    </row>
    <row r="47" spans="1:20" ht="181.5" x14ac:dyDescent="0.3">
      <c r="A47" s="2436"/>
      <c r="B47" s="2455"/>
      <c r="C47" s="2425"/>
      <c r="D47" s="2432"/>
      <c r="E47" s="2425"/>
      <c r="F47" s="2432"/>
      <c r="G47" s="1171" t="s">
        <v>930</v>
      </c>
      <c r="H47" s="701" t="s">
        <v>2920</v>
      </c>
      <c r="I47" s="1171">
        <v>0.2</v>
      </c>
      <c r="J47" s="701" t="s">
        <v>370</v>
      </c>
      <c r="K47" s="1171" t="s">
        <v>1087</v>
      </c>
      <c r="L47" s="701" t="s">
        <v>2921</v>
      </c>
      <c r="M47" s="1149">
        <v>1</v>
      </c>
      <c r="N47" s="1150"/>
      <c r="O47" s="701" t="s">
        <v>2922</v>
      </c>
      <c r="P47" s="1175" t="s">
        <v>2923</v>
      </c>
      <c r="Q47" s="1173">
        <v>0.2</v>
      </c>
      <c r="R47" s="1173">
        <v>0.3</v>
      </c>
      <c r="S47" s="1173">
        <v>0.3</v>
      </c>
      <c r="T47" s="1173">
        <v>0.2</v>
      </c>
    </row>
  </sheetData>
  <sheetProtection password="DDB6" sheet="1"/>
  <mergeCells count="80">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H30:H31"/>
    <mergeCell ref="I30:I31"/>
    <mergeCell ref="J30:J31"/>
    <mergeCell ref="C34:C40"/>
    <mergeCell ref="D34:D40"/>
    <mergeCell ref="E34:E40"/>
    <mergeCell ref="F34:F40"/>
    <mergeCell ref="G34:G40"/>
    <mergeCell ref="H34:H40"/>
    <mergeCell ref="I34:I40"/>
    <mergeCell ref="J34:J40"/>
    <mergeCell ref="C30:C33"/>
    <mergeCell ref="D30:D33"/>
    <mergeCell ref="E30:E33"/>
    <mergeCell ref="F30:F33"/>
    <mergeCell ref="G30:G31"/>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47"/>
  <sheetViews>
    <sheetView topLeftCell="F36" zoomScale="75" zoomScaleNormal="75" workbookViewId="0">
      <selection activeCell="L39" sqref="L39"/>
    </sheetView>
  </sheetViews>
  <sheetFormatPr baseColWidth="10" defaultRowHeight="16.5" x14ac:dyDescent="0.25"/>
  <cols>
    <col min="1" max="1" width="13.42578125" style="1178" customWidth="1"/>
    <col min="2" max="2" width="9.140625" style="1178" customWidth="1"/>
    <col min="3" max="3" width="38.140625" style="1113"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7" style="1178" customWidth="1"/>
    <col min="10" max="10" width="21" style="1178" customWidth="1"/>
    <col min="11" max="11" width="7" style="1178" customWidth="1"/>
    <col min="12" max="12" width="53.42578125" style="1113" customWidth="1"/>
    <col min="13" max="13" width="7.5703125" style="1113" customWidth="1"/>
    <col min="14" max="14" width="21" style="1113" customWidth="1"/>
    <col min="15" max="15" width="39.85546875" style="1113" customWidth="1"/>
    <col min="16" max="16" width="13.140625" style="1113" customWidth="1"/>
    <col min="17" max="17" width="11.42578125" style="1113"/>
    <col min="18" max="18" width="10.140625" style="1113" customWidth="1"/>
    <col min="19" max="19" width="11.42578125" style="1113"/>
    <col min="20" max="20" width="10" style="1113" customWidth="1"/>
    <col min="21" max="16384" width="11.42578125" style="1113"/>
  </cols>
  <sheetData>
    <row r="1" spans="1:20"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0"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0"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0"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0"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0"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0"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0"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0" s="288" customFormat="1" ht="30" customHeight="1" x14ac:dyDescent="0.25">
      <c r="A9" s="2477" t="s">
        <v>3014</v>
      </c>
      <c r="B9" s="2478"/>
      <c r="C9" s="2478"/>
      <c r="D9" s="2478"/>
      <c r="E9" s="2478"/>
      <c r="F9" s="2478"/>
      <c r="G9" s="2478"/>
      <c r="H9" s="2478"/>
      <c r="I9" s="2478"/>
      <c r="J9" s="2478"/>
      <c r="K9" s="2478"/>
      <c r="L9" s="2478"/>
      <c r="M9" s="2478"/>
      <c r="N9" s="2478"/>
      <c r="O9" s="2478"/>
      <c r="P9" s="2478"/>
      <c r="Q9" s="2478"/>
      <c r="R9" s="2478"/>
      <c r="S9" s="2478"/>
      <c r="T9" s="2479"/>
    </row>
    <row r="10" spans="1:20" s="288" customFormat="1" ht="16.5" customHeight="1" x14ac:dyDescent="0.25">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0"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35" t="s">
        <v>2810</v>
      </c>
      <c r="Q11" s="2435"/>
      <c r="R11" s="2435"/>
      <c r="S11" s="2435"/>
      <c r="T11" s="2435"/>
    </row>
    <row r="12" spans="1:20"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row>
    <row r="13" spans="1:20" s="1208" customFormat="1" ht="125.25" customHeight="1" x14ac:dyDescent="0.25">
      <c r="A13" s="2436" t="s">
        <v>2813</v>
      </c>
      <c r="B13" s="2455">
        <v>0.5</v>
      </c>
      <c r="C13" s="1114" t="s">
        <v>2814</v>
      </c>
      <c r="D13" s="1131">
        <v>0.15</v>
      </c>
      <c r="E13" s="1114" t="s">
        <v>2815</v>
      </c>
      <c r="F13" s="1131">
        <v>1</v>
      </c>
      <c r="G13" s="1131" t="s">
        <v>65</v>
      </c>
      <c r="H13" s="1114" t="s">
        <v>2816</v>
      </c>
      <c r="I13" s="1131">
        <v>1</v>
      </c>
      <c r="J13" s="1114" t="s">
        <v>370</v>
      </c>
      <c r="K13" s="1131" t="s">
        <v>69</v>
      </c>
      <c r="L13" s="1116" t="s">
        <v>2817</v>
      </c>
      <c r="M13" s="1156">
        <v>1</v>
      </c>
      <c r="N13" s="1116" t="s">
        <v>3015</v>
      </c>
      <c r="O13" s="1116" t="s">
        <v>2819</v>
      </c>
      <c r="P13" s="1119">
        <v>4</v>
      </c>
      <c r="Q13" s="1119">
        <v>1</v>
      </c>
      <c r="R13" s="1119">
        <v>1</v>
      </c>
      <c r="S13" s="1119">
        <v>1</v>
      </c>
      <c r="T13" s="1119">
        <v>1</v>
      </c>
    </row>
    <row r="14" spans="1:20" s="1208" customFormat="1" ht="66" x14ac:dyDescent="0.25">
      <c r="A14" s="2436"/>
      <c r="B14" s="2455"/>
      <c r="C14" s="2425" t="s">
        <v>2820</v>
      </c>
      <c r="D14" s="2432">
        <v>0.2</v>
      </c>
      <c r="E14" s="2425" t="s">
        <v>2821</v>
      </c>
      <c r="F14" s="2452">
        <v>0.5</v>
      </c>
      <c r="G14" s="1158" t="s">
        <v>84</v>
      </c>
      <c r="H14" s="709" t="s">
        <v>2822</v>
      </c>
      <c r="I14" s="1158">
        <v>0.8</v>
      </c>
      <c r="J14" s="709" t="s">
        <v>370</v>
      </c>
      <c r="K14" s="1158" t="s">
        <v>87</v>
      </c>
      <c r="L14" s="701" t="s">
        <v>2823</v>
      </c>
      <c r="M14" s="1156">
        <v>1</v>
      </c>
      <c r="N14" s="701" t="s">
        <v>3016</v>
      </c>
      <c r="O14" s="701" t="s">
        <v>2825</v>
      </c>
      <c r="P14" s="1125">
        <v>1</v>
      </c>
      <c r="Q14" s="1119" t="s">
        <v>3017</v>
      </c>
      <c r="R14" s="1119" t="s">
        <v>3017</v>
      </c>
      <c r="S14" s="1119" t="s">
        <v>3017</v>
      </c>
      <c r="T14" s="1119" t="s">
        <v>3017</v>
      </c>
    </row>
    <row r="15" spans="1:20" s="1208" customFormat="1" ht="55.5" customHeight="1" x14ac:dyDescent="0.25">
      <c r="A15" s="2436"/>
      <c r="B15" s="2455"/>
      <c r="C15" s="2425"/>
      <c r="D15" s="2432"/>
      <c r="E15" s="2425"/>
      <c r="F15" s="2452"/>
      <c r="G15" s="1158" t="s">
        <v>93</v>
      </c>
      <c r="H15" s="709" t="s">
        <v>2827</v>
      </c>
      <c r="I15" s="1158">
        <v>0.2</v>
      </c>
      <c r="J15" s="709" t="s">
        <v>370</v>
      </c>
      <c r="K15" s="1158" t="s">
        <v>97</v>
      </c>
      <c r="L15" s="701" t="s">
        <v>2828</v>
      </c>
      <c r="M15" s="1156">
        <v>1</v>
      </c>
      <c r="N15" s="701" t="s">
        <v>3018</v>
      </c>
      <c r="O15" s="701" t="s">
        <v>2830</v>
      </c>
      <c r="P15" s="1119">
        <v>4</v>
      </c>
      <c r="Q15" s="1119">
        <v>1</v>
      </c>
      <c r="R15" s="1119">
        <v>1</v>
      </c>
      <c r="S15" s="1119">
        <v>1</v>
      </c>
      <c r="T15" s="1119">
        <v>1</v>
      </c>
    </row>
    <row r="16" spans="1:20" s="1208" customFormat="1" ht="49.5" x14ac:dyDescent="0.25">
      <c r="A16" s="2436"/>
      <c r="B16" s="2455"/>
      <c r="C16" s="2425"/>
      <c r="D16" s="2432"/>
      <c r="E16" s="2425" t="s">
        <v>2831</v>
      </c>
      <c r="F16" s="2452">
        <v>0.5</v>
      </c>
      <c r="G16" s="2452" t="s">
        <v>101</v>
      </c>
      <c r="H16" s="2425" t="s">
        <v>2832</v>
      </c>
      <c r="I16" s="2452">
        <v>1</v>
      </c>
      <c r="J16" s="2425" t="s">
        <v>370</v>
      </c>
      <c r="K16" s="1158" t="s">
        <v>104</v>
      </c>
      <c r="L16" s="701" t="s">
        <v>2833</v>
      </c>
      <c r="M16" s="1156">
        <v>0.2</v>
      </c>
      <c r="N16" s="701" t="s">
        <v>3019</v>
      </c>
      <c r="O16" s="701" t="s">
        <v>2834</v>
      </c>
      <c r="P16" s="1119">
        <v>4</v>
      </c>
      <c r="Q16" s="1119">
        <v>1</v>
      </c>
      <c r="R16" s="1119">
        <v>1</v>
      </c>
      <c r="S16" s="1119">
        <v>1</v>
      </c>
      <c r="T16" s="1119">
        <v>1</v>
      </c>
    </row>
    <row r="17" spans="1:20" s="1208" customFormat="1" ht="56.25" customHeight="1" x14ac:dyDescent="0.25">
      <c r="A17" s="2436"/>
      <c r="B17" s="2455"/>
      <c r="C17" s="2425"/>
      <c r="D17" s="2432"/>
      <c r="E17" s="2425"/>
      <c r="F17" s="2452"/>
      <c r="G17" s="2452"/>
      <c r="H17" s="2425"/>
      <c r="I17" s="2452"/>
      <c r="J17" s="2425"/>
      <c r="K17" s="1158" t="s">
        <v>341</v>
      </c>
      <c r="L17" s="879" t="s">
        <v>2835</v>
      </c>
      <c r="M17" s="1160">
        <v>0.5</v>
      </c>
      <c r="N17" s="879" t="s">
        <v>3020</v>
      </c>
      <c r="O17" s="701" t="s">
        <v>2836</v>
      </c>
      <c r="P17" s="1119">
        <v>1</v>
      </c>
      <c r="Q17" s="1119"/>
      <c r="R17" s="1119"/>
      <c r="S17" s="1119"/>
      <c r="T17" s="1119">
        <v>1</v>
      </c>
    </row>
    <row r="18" spans="1:20" s="1208" customFormat="1" ht="55.5" customHeight="1" x14ac:dyDescent="0.25">
      <c r="A18" s="2436"/>
      <c r="B18" s="2455"/>
      <c r="C18" s="2425"/>
      <c r="D18" s="2432"/>
      <c r="E18" s="2425"/>
      <c r="F18" s="2452"/>
      <c r="G18" s="2452"/>
      <c r="H18" s="2425"/>
      <c r="I18" s="2452"/>
      <c r="J18" s="2425"/>
      <c r="K18" s="1158" t="s">
        <v>342</v>
      </c>
      <c r="L18" s="701" t="s">
        <v>2837</v>
      </c>
      <c r="M18" s="1156">
        <v>0.3</v>
      </c>
      <c r="N18" s="701" t="s">
        <v>3015</v>
      </c>
      <c r="O18" s="701" t="s">
        <v>2825</v>
      </c>
      <c r="P18" s="1125">
        <v>1</v>
      </c>
      <c r="Q18" s="1119" t="s">
        <v>3017</v>
      </c>
      <c r="R18" s="1119" t="s">
        <v>3017</v>
      </c>
      <c r="S18" s="1119" t="s">
        <v>3017</v>
      </c>
      <c r="T18" s="1119" t="s">
        <v>3017</v>
      </c>
    </row>
    <row r="19" spans="1:20" s="1120" customFormat="1" ht="132" customHeight="1" x14ac:dyDescent="0.3">
      <c r="A19" s="2436"/>
      <c r="B19" s="2455"/>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127" t="s">
        <v>2842</v>
      </c>
      <c r="P19" s="1119">
        <v>4</v>
      </c>
      <c r="Q19" s="1119">
        <v>1</v>
      </c>
      <c r="R19" s="1119">
        <v>1</v>
      </c>
      <c r="S19" s="1119">
        <v>1</v>
      </c>
      <c r="T19" s="1119">
        <v>1</v>
      </c>
    </row>
    <row r="20" spans="1:20" s="1120" customFormat="1" ht="188.25" customHeight="1" x14ac:dyDescent="0.3">
      <c r="A20" s="2436"/>
      <c r="B20" s="2455"/>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0" s="1120" customFormat="1" ht="116.25" customHeight="1" x14ac:dyDescent="0.3">
      <c r="A21" s="2436"/>
      <c r="B21" s="2455"/>
      <c r="C21" s="2433"/>
      <c r="D21" s="2432"/>
      <c r="E21" s="2425"/>
      <c r="F21" s="2432"/>
      <c r="G21" s="2456"/>
      <c r="H21" s="2431"/>
      <c r="I21" s="2452"/>
      <c r="J21" s="2431"/>
      <c r="K21" s="1158" t="s">
        <v>1755</v>
      </c>
      <c r="L21" s="1164" t="s">
        <v>2845</v>
      </c>
      <c r="M21" s="1156">
        <v>0.15</v>
      </c>
      <c r="N21" s="1126"/>
      <c r="O21" s="1127" t="s">
        <v>2846</v>
      </c>
      <c r="P21" s="1119">
        <v>3</v>
      </c>
      <c r="Q21" s="1119"/>
      <c r="R21" s="1119">
        <v>1</v>
      </c>
      <c r="S21" s="1119">
        <v>1</v>
      </c>
      <c r="T21" s="1119">
        <v>1</v>
      </c>
    </row>
    <row r="22" spans="1:20" s="1120" customFormat="1" ht="121.5" customHeight="1" x14ac:dyDescent="0.3">
      <c r="A22" s="2436"/>
      <c r="B22" s="2455"/>
      <c r="C22" s="2433"/>
      <c r="D22" s="2432"/>
      <c r="E22" s="2425"/>
      <c r="F22" s="2432"/>
      <c r="G22" s="2456"/>
      <c r="H22" s="2431"/>
      <c r="I22" s="2452"/>
      <c r="J22" s="2431"/>
      <c r="K22" s="1158" t="s">
        <v>2197</v>
      </c>
      <c r="L22" s="1164" t="s">
        <v>2978</v>
      </c>
      <c r="M22" s="1156">
        <v>0.1</v>
      </c>
      <c r="N22" s="1126"/>
      <c r="O22" s="1127" t="s">
        <v>2848</v>
      </c>
      <c r="P22" s="1119">
        <v>9</v>
      </c>
      <c r="Q22" s="1119"/>
      <c r="R22" s="1119">
        <v>3</v>
      </c>
      <c r="S22" s="1119">
        <v>3</v>
      </c>
      <c r="T22" s="1119">
        <v>3</v>
      </c>
    </row>
    <row r="23" spans="1:20" s="1120" customFormat="1" ht="116.25" customHeight="1" x14ac:dyDescent="0.3">
      <c r="A23" s="2436"/>
      <c r="B23" s="2455"/>
      <c r="C23" s="2433"/>
      <c r="D23" s="2432"/>
      <c r="E23" s="2425"/>
      <c r="F23" s="2432"/>
      <c r="G23" s="2456"/>
      <c r="H23" s="2431"/>
      <c r="I23" s="2452"/>
      <c r="J23" s="2431"/>
      <c r="K23" s="1158" t="s">
        <v>2201</v>
      </c>
      <c r="L23" s="1164" t="s">
        <v>2849</v>
      </c>
      <c r="M23" s="1156">
        <v>0.1</v>
      </c>
      <c r="N23" s="1126"/>
      <c r="O23" s="1127" t="s">
        <v>2933</v>
      </c>
      <c r="P23" s="1119">
        <v>3</v>
      </c>
      <c r="Q23" s="1119"/>
      <c r="R23" s="1119">
        <v>1</v>
      </c>
      <c r="S23" s="1119">
        <v>1</v>
      </c>
      <c r="T23" s="1119">
        <v>1</v>
      </c>
    </row>
    <row r="24" spans="1:20" s="1120" customFormat="1" ht="77.25" customHeight="1" x14ac:dyDescent="0.3">
      <c r="A24" s="2436"/>
      <c r="B24" s="2455"/>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0" s="1120" customFormat="1" ht="68.25" customHeight="1" x14ac:dyDescent="0.3">
      <c r="A25" s="2436"/>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0" s="1208" customFormat="1" ht="57" customHeight="1" x14ac:dyDescent="0.25">
      <c r="A26" s="2436"/>
      <c r="B26" s="2455"/>
      <c r="C26" s="2425" t="s">
        <v>2855</v>
      </c>
      <c r="D26" s="2432">
        <v>0.15</v>
      </c>
      <c r="E26" s="2425" t="s">
        <v>2856</v>
      </c>
      <c r="F26" s="2432">
        <v>1</v>
      </c>
      <c r="G26" s="2432" t="s">
        <v>121</v>
      </c>
      <c r="H26" s="2431" t="s">
        <v>2857</v>
      </c>
      <c r="I26" s="2432">
        <v>1</v>
      </c>
      <c r="J26" s="2431" t="s">
        <v>370</v>
      </c>
      <c r="K26" s="1131" t="s">
        <v>124</v>
      </c>
      <c r="L26" s="1129" t="s">
        <v>2858</v>
      </c>
      <c r="M26" s="1156">
        <v>0.25</v>
      </c>
      <c r="N26" s="1127" t="s">
        <v>3021</v>
      </c>
      <c r="O26" s="1129" t="s">
        <v>2860</v>
      </c>
      <c r="P26" s="1125">
        <v>1</v>
      </c>
      <c r="Q26" s="1119">
        <v>1</v>
      </c>
      <c r="R26" s="1119"/>
      <c r="S26" s="1119">
        <v>1</v>
      </c>
      <c r="T26" s="1119"/>
    </row>
    <row r="27" spans="1:20" s="1208" customFormat="1" ht="66" x14ac:dyDescent="0.25">
      <c r="A27" s="2436"/>
      <c r="B27" s="2455"/>
      <c r="C27" s="2425"/>
      <c r="D27" s="2432"/>
      <c r="E27" s="2425"/>
      <c r="F27" s="2432"/>
      <c r="G27" s="2432"/>
      <c r="H27" s="2431"/>
      <c r="I27" s="2432"/>
      <c r="J27" s="2431"/>
      <c r="K27" s="1131" t="s">
        <v>1020</v>
      </c>
      <c r="L27" s="1129" t="s">
        <v>2861</v>
      </c>
      <c r="M27" s="1156">
        <v>0.25</v>
      </c>
      <c r="N27" s="1127" t="s">
        <v>3021</v>
      </c>
      <c r="O27" s="1129" t="s">
        <v>2863</v>
      </c>
      <c r="P27" s="1119">
        <f>+Q27+R27+S27+T27</f>
        <v>260</v>
      </c>
      <c r="Q27" s="1119">
        <v>26</v>
      </c>
      <c r="R27" s="1119">
        <v>78</v>
      </c>
      <c r="S27" s="1119">
        <v>78</v>
      </c>
      <c r="T27" s="1119">
        <v>78</v>
      </c>
    </row>
    <row r="28" spans="1:20" s="1208" customFormat="1" ht="60" customHeight="1" x14ac:dyDescent="0.25">
      <c r="A28" s="2436"/>
      <c r="B28" s="2455"/>
      <c r="C28" s="2425"/>
      <c r="D28" s="2432"/>
      <c r="E28" s="2425"/>
      <c r="F28" s="2432"/>
      <c r="G28" s="2432"/>
      <c r="H28" s="2431"/>
      <c r="I28" s="2432"/>
      <c r="J28" s="2431"/>
      <c r="K28" s="1131" t="s">
        <v>1775</v>
      </c>
      <c r="L28" s="1129" t="s">
        <v>2864</v>
      </c>
      <c r="M28" s="1156">
        <v>0.25</v>
      </c>
      <c r="N28" s="1129" t="s">
        <v>3022</v>
      </c>
      <c r="O28" s="1129" t="s">
        <v>2865</v>
      </c>
      <c r="P28" s="1125">
        <v>1</v>
      </c>
      <c r="Q28" s="1119"/>
      <c r="R28" s="1125">
        <v>1</v>
      </c>
      <c r="S28" s="1125">
        <v>1</v>
      </c>
      <c r="T28" s="1125">
        <v>1</v>
      </c>
    </row>
    <row r="29" spans="1:20" s="1208" customFormat="1" ht="49.5" x14ac:dyDescent="0.25">
      <c r="A29" s="2436"/>
      <c r="B29" s="2455"/>
      <c r="C29" s="2425"/>
      <c r="D29" s="2432"/>
      <c r="E29" s="2425"/>
      <c r="F29" s="2432"/>
      <c r="G29" s="2432"/>
      <c r="H29" s="2431"/>
      <c r="I29" s="2432"/>
      <c r="J29" s="2431"/>
      <c r="K29" s="1131" t="s">
        <v>1778</v>
      </c>
      <c r="L29" s="1129" t="s">
        <v>2866</v>
      </c>
      <c r="M29" s="1156">
        <v>0.25</v>
      </c>
      <c r="N29" s="1129" t="s">
        <v>3022</v>
      </c>
      <c r="O29" s="1129" t="s">
        <v>2867</v>
      </c>
      <c r="P29" s="1125">
        <v>1</v>
      </c>
      <c r="Q29" s="1125">
        <v>1</v>
      </c>
      <c r="R29" s="1125">
        <v>1</v>
      </c>
      <c r="S29" s="1125">
        <v>1</v>
      </c>
      <c r="T29" s="1125">
        <v>1</v>
      </c>
    </row>
    <row r="30" spans="1:20" s="1208" customFormat="1" ht="106.5" customHeight="1" x14ac:dyDescent="0.25">
      <c r="A30" s="2436"/>
      <c r="B30" s="2455"/>
      <c r="C30" s="2431" t="s">
        <v>2868</v>
      </c>
      <c r="D30" s="2432">
        <v>0.15</v>
      </c>
      <c r="E30" s="2425" t="s">
        <v>2869</v>
      </c>
      <c r="F30" s="2432">
        <v>1</v>
      </c>
      <c r="G30" s="2432" t="s">
        <v>127</v>
      </c>
      <c r="H30" s="2425" t="s">
        <v>2870</v>
      </c>
      <c r="I30" s="2432">
        <v>0.4</v>
      </c>
      <c r="J30" s="2425" t="s">
        <v>370</v>
      </c>
      <c r="K30" s="1131" t="s">
        <v>130</v>
      </c>
      <c r="L30" s="701" t="s">
        <v>2871</v>
      </c>
      <c r="M30" s="1156">
        <v>0.5</v>
      </c>
      <c r="N30" s="701" t="s">
        <v>3018</v>
      </c>
      <c r="O30" s="701" t="s">
        <v>2872</v>
      </c>
      <c r="P30" s="1125">
        <v>1</v>
      </c>
      <c r="Q30" s="1119" t="s">
        <v>3017</v>
      </c>
      <c r="R30" s="1119" t="s">
        <v>3017</v>
      </c>
      <c r="S30" s="1119" t="s">
        <v>3017</v>
      </c>
      <c r="T30" s="1119" t="s">
        <v>3017</v>
      </c>
    </row>
    <row r="31" spans="1:20" s="1208" customFormat="1" ht="49.5" x14ac:dyDescent="0.25">
      <c r="A31" s="2436"/>
      <c r="B31" s="2455"/>
      <c r="C31" s="2431"/>
      <c r="D31" s="2432"/>
      <c r="E31" s="2425"/>
      <c r="F31" s="2432"/>
      <c r="G31" s="2432"/>
      <c r="H31" s="2425"/>
      <c r="I31" s="2432"/>
      <c r="J31" s="2425"/>
      <c r="K31" s="1131" t="s">
        <v>737</v>
      </c>
      <c r="L31" s="701" t="s">
        <v>2873</v>
      </c>
      <c r="M31" s="1156">
        <v>0.5</v>
      </c>
      <c r="N31" s="701" t="s">
        <v>3019</v>
      </c>
      <c r="O31" s="701" t="s">
        <v>2874</v>
      </c>
      <c r="P31" s="1125">
        <v>1</v>
      </c>
      <c r="Q31" s="1119" t="s">
        <v>3017</v>
      </c>
      <c r="R31" s="1119" t="s">
        <v>3017</v>
      </c>
      <c r="S31" s="1119" t="s">
        <v>3017</v>
      </c>
      <c r="T31" s="1119" t="s">
        <v>3017</v>
      </c>
    </row>
    <row r="32" spans="1:20" s="1120" customFormat="1" ht="115.5" customHeight="1" x14ac:dyDescent="0.3">
      <c r="A32" s="2436"/>
      <c r="B32" s="2455"/>
      <c r="C32" s="2431"/>
      <c r="D32" s="2432"/>
      <c r="E32" s="2425"/>
      <c r="F32" s="2432"/>
      <c r="G32" s="1131" t="s">
        <v>132</v>
      </c>
      <c r="H32" s="709" t="s">
        <v>2875</v>
      </c>
      <c r="I32" s="1131">
        <v>0.3</v>
      </c>
      <c r="J32" s="709" t="s">
        <v>370</v>
      </c>
      <c r="K32" s="1131" t="s">
        <v>136</v>
      </c>
      <c r="L32" s="701" t="s">
        <v>2876</v>
      </c>
      <c r="M32" s="1156">
        <v>1</v>
      </c>
      <c r="N32" s="1122"/>
      <c r="O32" s="701" t="s">
        <v>2877</v>
      </c>
      <c r="P32" s="1119">
        <v>48</v>
      </c>
      <c r="Q32" s="878" t="s">
        <v>2878</v>
      </c>
      <c r="R32" s="878" t="s">
        <v>2878</v>
      </c>
      <c r="S32" s="878" t="s">
        <v>2878</v>
      </c>
      <c r="T32" s="878" t="s">
        <v>2878</v>
      </c>
    </row>
    <row r="33" spans="1:20" s="1208" customFormat="1" ht="79.5" customHeight="1" x14ac:dyDescent="0.3">
      <c r="A33" s="2436"/>
      <c r="B33" s="2455"/>
      <c r="C33" s="2431"/>
      <c r="D33" s="2432"/>
      <c r="E33" s="2425"/>
      <c r="F33" s="2432"/>
      <c r="G33" s="1132" t="s">
        <v>140</v>
      </c>
      <c r="H33" s="1128" t="s">
        <v>2879</v>
      </c>
      <c r="I33" s="1131">
        <v>0.3</v>
      </c>
      <c r="J33" s="1128" t="s">
        <v>370</v>
      </c>
      <c r="K33" s="1133" t="s">
        <v>143</v>
      </c>
      <c r="L33" s="1128" t="s">
        <v>2880</v>
      </c>
      <c r="M33" s="1156">
        <v>1</v>
      </c>
      <c r="N33" s="1134"/>
      <c r="O33" s="701" t="s">
        <v>2881</v>
      </c>
      <c r="P33" s="1119">
        <v>48</v>
      </c>
      <c r="Q33" s="878" t="s">
        <v>2878</v>
      </c>
      <c r="R33" s="878" t="s">
        <v>2878</v>
      </c>
      <c r="S33" s="878" t="s">
        <v>2878</v>
      </c>
      <c r="T33" s="878" t="s">
        <v>2878</v>
      </c>
    </row>
    <row r="34" spans="1:20" s="1208" customFormat="1" ht="33" x14ac:dyDescent="0.25">
      <c r="A34" s="2436"/>
      <c r="B34" s="2455"/>
      <c r="C34" s="2428" t="s">
        <v>2882</v>
      </c>
      <c r="D34" s="2432">
        <v>0.15</v>
      </c>
      <c r="E34" s="2428" t="s">
        <v>2883</v>
      </c>
      <c r="F34" s="2432">
        <v>1</v>
      </c>
      <c r="G34" s="2456" t="s">
        <v>762</v>
      </c>
      <c r="H34" s="2427" t="s">
        <v>2884</v>
      </c>
      <c r="I34" s="2457">
        <v>1</v>
      </c>
      <c r="J34" s="2427" t="s">
        <v>574</v>
      </c>
      <c r="K34" s="1168" t="s">
        <v>766</v>
      </c>
      <c r="L34" s="1136" t="s">
        <v>2885</v>
      </c>
      <c r="M34" s="1169">
        <v>0.2</v>
      </c>
      <c r="N34" s="879" t="s">
        <v>3023</v>
      </c>
      <c r="O34" s="701" t="s">
        <v>2886</v>
      </c>
      <c r="P34" s="1125">
        <v>1</v>
      </c>
      <c r="Q34" s="1119"/>
      <c r="R34" s="1119"/>
      <c r="S34" s="1119"/>
      <c r="T34" s="1125">
        <v>1</v>
      </c>
    </row>
    <row r="35" spans="1:20" s="1208" customFormat="1" ht="33" x14ac:dyDescent="0.25">
      <c r="A35" s="2436"/>
      <c r="B35" s="2455"/>
      <c r="C35" s="2428"/>
      <c r="D35" s="2432"/>
      <c r="E35" s="2428"/>
      <c r="F35" s="2432"/>
      <c r="G35" s="2456"/>
      <c r="H35" s="2428"/>
      <c r="I35" s="2455"/>
      <c r="J35" s="2428"/>
      <c r="K35" s="1168" t="s">
        <v>770</v>
      </c>
      <c r="L35" s="879" t="s">
        <v>2887</v>
      </c>
      <c r="M35" s="1160">
        <v>0.2</v>
      </c>
      <c r="N35" s="879" t="s">
        <v>3023</v>
      </c>
      <c r="O35" s="701" t="s">
        <v>2888</v>
      </c>
      <c r="P35" s="1125">
        <v>1</v>
      </c>
      <c r="Q35" s="1125">
        <v>1</v>
      </c>
      <c r="R35" s="1125">
        <v>1</v>
      </c>
      <c r="S35" s="1125">
        <v>1</v>
      </c>
      <c r="T35" s="1125">
        <v>1</v>
      </c>
    </row>
    <row r="36" spans="1:20" s="1208" customFormat="1" ht="33" x14ac:dyDescent="0.25">
      <c r="A36" s="2436"/>
      <c r="B36" s="2455"/>
      <c r="C36" s="2428"/>
      <c r="D36" s="2432"/>
      <c r="E36" s="2428"/>
      <c r="F36" s="2432"/>
      <c r="G36" s="2456"/>
      <c r="H36" s="2428"/>
      <c r="I36" s="2455"/>
      <c r="J36" s="2428"/>
      <c r="K36" s="1168" t="s">
        <v>772</v>
      </c>
      <c r="L36" s="879" t="s">
        <v>2889</v>
      </c>
      <c r="M36" s="1160">
        <v>0.1</v>
      </c>
      <c r="N36" s="879" t="s">
        <v>3024</v>
      </c>
      <c r="O36" s="701" t="s">
        <v>2890</v>
      </c>
      <c r="P36" s="1119">
        <v>1</v>
      </c>
      <c r="Q36" s="1119">
        <v>1</v>
      </c>
      <c r="R36" s="1119"/>
      <c r="S36" s="1119"/>
      <c r="T36" s="1119"/>
    </row>
    <row r="37" spans="1:20" s="1208" customFormat="1" ht="33" x14ac:dyDescent="0.25">
      <c r="A37" s="2436"/>
      <c r="B37" s="2455"/>
      <c r="C37" s="2428"/>
      <c r="D37" s="2432"/>
      <c r="E37" s="2428"/>
      <c r="F37" s="2432"/>
      <c r="G37" s="2456"/>
      <c r="H37" s="2428"/>
      <c r="I37" s="2455"/>
      <c r="J37" s="2428"/>
      <c r="K37" s="1168" t="s">
        <v>2051</v>
      </c>
      <c r="L37" s="879" t="s">
        <v>2891</v>
      </c>
      <c r="M37" s="1160">
        <v>0.1</v>
      </c>
      <c r="N37" s="879" t="s">
        <v>3024</v>
      </c>
      <c r="O37" s="701" t="s">
        <v>2892</v>
      </c>
      <c r="P37" s="1125">
        <v>1</v>
      </c>
      <c r="Q37" s="1125">
        <v>1</v>
      </c>
      <c r="R37" s="1119"/>
      <c r="S37" s="1119"/>
      <c r="T37" s="1119"/>
    </row>
    <row r="38" spans="1:20" s="1208" customFormat="1" ht="33" x14ac:dyDescent="0.25">
      <c r="A38" s="2436"/>
      <c r="B38" s="2455"/>
      <c r="C38" s="2428"/>
      <c r="D38" s="2432"/>
      <c r="E38" s="2428"/>
      <c r="F38" s="2432"/>
      <c r="G38" s="2456"/>
      <c r="H38" s="2428"/>
      <c r="I38" s="2455"/>
      <c r="J38" s="2428"/>
      <c r="K38" s="1168" t="s">
        <v>2054</v>
      </c>
      <c r="L38" s="879" t="s">
        <v>2893</v>
      </c>
      <c r="M38" s="1160">
        <v>0.2</v>
      </c>
      <c r="N38" s="879" t="s">
        <v>3024</v>
      </c>
      <c r="O38" s="701" t="s">
        <v>2894</v>
      </c>
      <c r="P38" s="1125">
        <v>1</v>
      </c>
      <c r="Q38" s="1119" t="s">
        <v>3017</v>
      </c>
      <c r="R38" s="1119" t="s">
        <v>3017</v>
      </c>
      <c r="S38" s="1119" t="s">
        <v>3017</v>
      </c>
      <c r="T38" s="1119" t="s">
        <v>3017</v>
      </c>
    </row>
    <row r="39" spans="1:20" s="1208" customFormat="1" ht="33" x14ac:dyDescent="0.25">
      <c r="A39" s="2436"/>
      <c r="B39" s="2455"/>
      <c r="C39" s="2428"/>
      <c r="D39" s="2432"/>
      <c r="E39" s="2428"/>
      <c r="F39" s="2432"/>
      <c r="G39" s="2456"/>
      <c r="H39" s="2428"/>
      <c r="I39" s="2455"/>
      <c r="J39" s="2428"/>
      <c r="K39" s="1168" t="s">
        <v>2057</v>
      </c>
      <c r="L39" s="879" t="s">
        <v>2895</v>
      </c>
      <c r="M39" s="1160">
        <v>0.1</v>
      </c>
      <c r="N39" s="879" t="s">
        <v>3024</v>
      </c>
      <c r="O39" s="701" t="s">
        <v>2896</v>
      </c>
      <c r="P39" s="1209">
        <v>1</v>
      </c>
      <c r="Q39" s="1119">
        <v>1</v>
      </c>
      <c r="R39" s="1119"/>
      <c r="S39" s="1119"/>
      <c r="T39" s="1119"/>
    </row>
    <row r="40" spans="1:20" s="1208" customFormat="1" ht="33" x14ac:dyDescent="0.25">
      <c r="A40" s="2436"/>
      <c r="B40" s="2455"/>
      <c r="C40" s="2428"/>
      <c r="D40" s="2432"/>
      <c r="E40" s="2428"/>
      <c r="F40" s="2432"/>
      <c r="G40" s="2451"/>
      <c r="H40" s="2428"/>
      <c r="I40" s="2455"/>
      <c r="J40" s="2428"/>
      <c r="K40" s="1168" t="s">
        <v>2060</v>
      </c>
      <c r="L40" s="879" t="s">
        <v>2897</v>
      </c>
      <c r="M40" s="1160">
        <v>0.1</v>
      </c>
      <c r="N40" s="879" t="s">
        <v>3025</v>
      </c>
      <c r="O40" s="701" t="s">
        <v>2898</v>
      </c>
      <c r="P40" s="1119">
        <v>12</v>
      </c>
      <c r="Q40" s="1119">
        <v>3</v>
      </c>
      <c r="R40" s="1119">
        <v>3</v>
      </c>
      <c r="S40" s="1119">
        <v>3</v>
      </c>
      <c r="T40" s="1119">
        <v>3</v>
      </c>
    </row>
    <row r="41" spans="1:20" s="1208" customFormat="1" ht="66" x14ac:dyDescent="0.25">
      <c r="A41" s="2436"/>
      <c r="B41" s="2455">
        <v>0.5</v>
      </c>
      <c r="C41" s="2425" t="s">
        <v>2899</v>
      </c>
      <c r="D41" s="2432">
        <v>1</v>
      </c>
      <c r="E41" s="2425" t="s">
        <v>2900</v>
      </c>
      <c r="F41" s="2432">
        <v>1</v>
      </c>
      <c r="G41" s="2450" t="s">
        <v>776</v>
      </c>
      <c r="H41" s="2420" t="s">
        <v>2901</v>
      </c>
      <c r="I41" s="2452">
        <v>0.2</v>
      </c>
      <c r="J41" s="2420" t="s">
        <v>370</v>
      </c>
      <c r="K41" s="1158" t="s">
        <v>779</v>
      </c>
      <c r="L41" s="1140" t="s">
        <v>2902</v>
      </c>
      <c r="M41" s="1156">
        <v>0.5</v>
      </c>
      <c r="N41" s="1140" t="s">
        <v>3026</v>
      </c>
      <c r="O41" s="1140" t="s">
        <v>2903</v>
      </c>
      <c r="P41" s="1119">
        <v>1</v>
      </c>
      <c r="Q41" s="1119">
        <v>1</v>
      </c>
      <c r="R41" s="1119"/>
      <c r="S41" s="1119"/>
      <c r="T41" s="1119"/>
    </row>
    <row r="42" spans="1:20" s="1208" customFormat="1" ht="33" x14ac:dyDescent="0.25">
      <c r="A42" s="2436"/>
      <c r="B42" s="2455"/>
      <c r="C42" s="2425"/>
      <c r="D42" s="2432"/>
      <c r="E42" s="2425"/>
      <c r="F42" s="2432"/>
      <c r="G42" s="2451"/>
      <c r="H42" s="2420"/>
      <c r="I42" s="2452"/>
      <c r="J42" s="2420"/>
      <c r="K42" s="1158" t="s">
        <v>927</v>
      </c>
      <c r="L42" s="701" t="s">
        <v>2904</v>
      </c>
      <c r="M42" s="1156">
        <v>0.5</v>
      </c>
      <c r="N42" s="1140" t="s">
        <v>3015</v>
      </c>
      <c r="O42" s="701" t="s">
        <v>2905</v>
      </c>
      <c r="P42" s="1119">
        <v>1</v>
      </c>
      <c r="Q42" s="1119">
        <v>1</v>
      </c>
      <c r="R42" s="1119"/>
      <c r="S42" s="1119"/>
      <c r="T42" s="1119"/>
    </row>
    <row r="43" spans="1:20" s="1208" customFormat="1" ht="49.5" x14ac:dyDescent="0.25">
      <c r="A43" s="2436"/>
      <c r="B43" s="2455"/>
      <c r="C43" s="2425"/>
      <c r="D43" s="2432"/>
      <c r="E43" s="2425"/>
      <c r="F43" s="2432"/>
      <c r="G43" s="1131" t="s">
        <v>784</v>
      </c>
      <c r="H43" s="1142" t="s">
        <v>2906</v>
      </c>
      <c r="I43" s="1158">
        <v>0.1</v>
      </c>
      <c r="J43" s="1142" t="s">
        <v>370</v>
      </c>
      <c r="K43" s="1158" t="s">
        <v>787</v>
      </c>
      <c r="L43" s="701" t="s">
        <v>2907</v>
      </c>
      <c r="M43" s="1156">
        <v>1</v>
      </c>
      <c r="N43" s="701" t="s">
        <v>3022</v>
      </c>
      <c r="O43" s="701" t="s">
        <v>2908</v>
      </c>
      <c r="P43" s="1119">
        <v>46</v>
      </c>
      <c r="Q43" s="1119">
        <v>12</v>
      </c>
      <c r="R43" s="1119">
        <v>12</v>
      </c>
      <c r="S43" s="1119">
        <v>12</v>
      </c>
      <c r="T43" s="1119">
        <v>12</v>
      </c>
    </row>
    <row r="44" spans="1:20" s="1208" customFormat="1" ht="66" x14ac:dyDescent="0.25">
      <c r="A44" s="2436"/>
      <c r="B44" s="2455"/>
      <c r="C44" s="2425"/>
      <c r="D44" s="2432"/>
      <c r="E44" s="2425"/>
      <c r="F44" s="2432"/>
      <c r="G44" s="1131" t="s">
        <v>790</v>
      </c>
      <c r="H44" s="1142" t="s">
        <v>2909</v>
      </c>
      <c r="I44" s="1170">
        <v>0.2</v>
      </c>
      <c r="J44" s="1142" t="s">
        <v>370</v>
      </c>
      <c r="K44" s="1170" t="s">
        <v>793</v>
      </c>
      <c r="L44" s="926" t="s">
        <v>2910</v>
      </c>
      <c r="M44" s="1171">
        <v>1</v>
      </c>
      <c r="N44" s="1140" t="s">
        <v>3027</v>
      </c>
      <c r="O44" s="701" t="s">
        <v>2911</v>
      </c>
      <c r="P44" s="1119">
        <v>4</v>
      </c>
      <c r="Q44" s="1119">
        <v>1</v>
      </c>
      <c r="R44" s="1119">
        <v>1</v>
      </c>
      <c r="S44" s="1119">
        <v>1</v>
      </c>
      <c r="T44" s="1119">
        <v>1</v>
      </c>
    </row>
    <row r="45" spans="1:20" s="1120" customFormat="1" ht="49.5" customHeight="1" x14ac:dyDescent="0.3">
      <c r="A45" s="2436"/>
      <c r="B45" s="2455"/>
      <c r="C45" s="2425"/>
      <c r="D45" s="2432"/>
      <c r="E45" s="2425"/>
      <c r="F45" s="2432"/>
      <c r="G45" s="2453" t="s">
        <v>795</v>
      </c>
      <c r="H45" s="1472" t="s">
        <v>2912</v>
      </c>
      <c r="I45" s="2454">
        <v>0.3</v>
      </c>
      <c r="J45" s="1472" t="s">
        <v>370</v>
      </c>
      <c r="K45" s="1172" t="s">
        <v>798</v>
      </c>
      <c r="L45" s="879" t="s">
        <v>2913</v>
      </c>
      <c r="M45" s="1171">
        <v>0.5</v>
      </c>
      <c r="N45" s="1147"/>
      <c r="O45" s="701" t="s">
        <v>2914</v>
      </c>
      <c r="P45" s="1148" t="s">
        <v>2915</v>
      </c>
      <c r="Q45" s="1148">
        <v>1</v>
      </c>
      <c r="R45" s="1148">
        <v>1</v>
      </c>
      <c r="S45" s="1148">
        <v>1</v>
      </c>
      <c r="T45" s="1148">
        <v>1</v>
      </c>
    </row>
    <row r="46" spans="1:20" s="1120" customFormat="1" ht="49.5" x14ac:dyDescent="0.3">
      <c r="A46" s="2436"/>
      <c r="B46" s="2455"/>
      <c r="C46" s="2425"/>
      <c r="D46" s="2432"/>
      <c r="E46" s="2425"/>
      <c r="F46" s="2432"/>
      <c r="G46" s="2453"/>
      <c r="H46" s="1472"/>
      <c r="I46" s="2454"/>
      <c r="J46" s="1472"/>
      <c r="K46" s="1172" t="s">
        <v>931</v>
      </c>
      <c r="L46" s="701" t="s">
        <v>2916</v>
      </c>
      <c r="M46" s="1171">
        <v>0.5</v>
      </c>
      <c r="N46" s="1147"/>
      <c r="O46" s="701" t="s">
        <v>2917</v>
      </c>
      <c r="P46" s="879" t="s">
        <v>2918</v>
      </c>
      <c r="Q46" s="879" t="s">
        <v>2919</v>
      </c>
      <c r="R46" s="879" t="s">
        <v>2919</v>
      </c>
      <c r="S46" s="879" t="s">
        <v>2919</v>
      </c>
      <c r="T46" s="879" t="s">
        <v>2919</v>
      </c>
    </row>
    <row r="47" spans="1:20" s="1151" customFormat="1" ht="132" x14ac:dyDescent="0.3">
      <c r="A47" s="2436"/>
      <c r="B47" s="2455"/>
      <c r="C47" s="2425"/>
      <c r="D47" s="2432"/>
      <c r="E47" s="2425"/>
      <c r="F47" s="2432"/>
      <c r="G47" s="1171" t="s">
        <v>930</v>
      </c>
      <c r="H47" s="701" t="s">
        <v>2920</v>
      </c>
      <c r="I47" s="1171">
        <v>0.2</v>
      </c>
      <c r="J47" s="701" t="s">
        <v>370</v>
      </c>
      <c r="K47" s="1171" t="s">
        <v>1087</v>
      </c>
      <c r="L47" s="701" t="s">
        <v>2921</v>
      </c>
      <c r="M47" s="1149">
        <v>1</v>
      </c>
      <c r="N47" s="1150"/>
      <c r="O47" s="701" t="s">
        <v>2922</v>
      </c>
      <c r="P47" s="879" t="s">
        <v>2923</v>
      </c>
      <c r="Q47" s="1148">
        <v>0.2</v>
      </c>
      <c r="R47" s="1148">
        <v>0.3</v>
      </c>
      <c r="S47" s="1148">
        <v>0.3</v>
      </c>
      <c r="T47" s="1148">
        <v>0.2</v>
      </c>
    </row>
  </sheetData>
  <sheetProtection password="DDB6" sheet="1"/>
  <mergeCells count="80">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H30:H31"/>
    <mergeCell ref="I30:I31"/>
    <mergeCell ref="J30:J31"/>
    <mergeCell ref="C34:C40"/>
    <mergeCell ref="D34:D40"/>
    <mergeCell ref="E34:E40"/>
    <mergeCell ref="F34:F40"/>
    <mergeCell ref="G34:G40"/>
    <mergeCell ref="H34:H40"/>
    <mergeCell ref="I34:I40"/>
    <mergeCell ref="J34:J40"/>
    <mergeCell ref="C30:C33"/>
    <mergeCell ref="D30:D33"/>
    <mergeCell ref="E30:E33"/>
    <mergeCell ref="F30:F33"/>
    <mergeCell ref="G30:G31"/>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47"/>
  <sheetViews>
    <sheetView topLeftCell="G37" zoomScale="75" zoomScaleNormal="75" workbookViewId="0">
      <selection activeCell="L39" sqref="L39"/>
    </sheetView>
  </sheetViews>
  <sheetFormatPr baseColWidth="10" defaultRowHeight="16.5" x14ac:dyDescent="0.3"/>
  <cols>
    <col min="1" max="1" width="13.425781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7" style="1178" customWidth="1"/>
    <col min="10" max="10" width="21" style="1178" customWidth="1"/>
    <col min="11" max="11" width="7" style="1178" customWidth="1"/>
    <col min="12" max="12" width="53.42578125" style="1" customWidth="1"/>
    <col min="13" max="13" width="7.5703125" style="1155" customWidth="1"/>
    <col min="14" max="14" width="29.42578125" style="1151" customWidth="1"/>
    <col min="15" max="15" width="39.85546875" style="1151" customWidth="1"/>
    <col min="16" max="16" width="9.5703125" style="1151" customWidth="1"/>
    <col min="17" max="17" width="19.42578125" style="1151" customWidth="1"/>
    <col min="18" max="18" width="19.85546875" style="1151" customWidth="1"/>
    <col min="19" max="19" width="18.85546875" style="1151" customWidth="1"/>
    <col min="20" max="20" width="17.85546875" style="1151" customWidth="1"/>
    <col min="21" max="16384" width="11.42578125" style="1151"/>
  </cols>
  <sheetData>
    <row r="1" spans="1:22"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2"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2"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2"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2"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2"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2"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2"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2" s="287" customFormat="1" ht="30" customHeight="1" x14ac:dyDescent="0.3">
      <c r="A9" s="1429" t="s">
        <v>3028</v>
      </c>
      <c r="B9" s="1429"/>
      <c r="C9" s="1429"/>
      <c r="D9" s="1429"/>
      <c r="E9" s="1429"/>
      <c r="F9" s="1429"/>
      <c r="G9" s="1429"/>
      <c r="H9" s="1429"/>
      <c r="I9" s="1429"/>
      <c r="J9" s="1429"/>
      <c r="K9" s="1429"/>
      <c r="L9" s="1429"/>
      <c r="M9" s="1429"/>
      <c r="N9" s="1429"/>
      <c r="O9" s="1429"/>
      <c r="P9" s="1429"/>
      <c r="Q9" s="1429"/>
      <c r="R9" s="1429"/>
      <c r="S9" s="1429"/>
      <c r="T9" s="1429"/>
      <c r="V9" s="287">
        <f>52/4</f>
        <v>13</v>
      </c>
    </row>
    <row r="10" spans="1:22"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2" s="1113"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35" t="s">
        <v>2810</v>
      </c>
      <c r="Q11" s="2435"/>
      <c r="R11" s="2435"/>
      <c r="S11" s="2435"/>
      <c r="T11" s="2435"/>
    </row>
    <row r="12" spans="1:22" s="1113" customFormat="1"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row>
    <row r="13" spans="1:22" s="1120" customFormat="1" ht="115.5" customHeight="1" x14ac:dyDescent="0.3">
      <c r="A13" s="2436" t="s">
        <v>2813</v>
      </c>
      <c r="B13" s="2455">
        <v>0.5</v>
      </c>
      <c r="C13" s="1114" t="s">
        <v>2814</v>
      </c>
      <c r="D13" s="1131">
        <v>0.15</v>
      </c>
      <c r="E13" s="1114" t="s">
        <v>2815</v>
      </c>
      <c r="F13" s="1131">
        <v>1</v>
      </c>
      <c r="G13" s="1131" t="s">
        <v>65</v>
      </c>
      <c r="H13" s="1114" t="s">
        <v>2816</v>
      </c>
      <c r="I13" s="1131">
        <v>1</v>
      </c>
      <c r="J13" s="1114" t="s">
        <v>370</v>
      </c>
      <c r="K13" s="1131" t="s">
        <v>69</v>
      </c>
      <c r="L13" s="1116" t="s">
        <v>2817</v>
      </c>
      <c r="M13" s="1156">
        <v>1</v>
      </c>
      <c r="N13" s="1118" t="s">
        <v>3029</v>
      </c>
      <c r="O13" s="1116" t="s">
        <v>2819</v>
      </c>
      <c r="P13" s="1134">
        <v>12</v>
      </c>
      <c r="Q13" s="1134">
        <v>3</v>
      </c>
      <c r="R13" s="1134">
        <v>3</v>
      </c>
      <c r="S13" s="1134">
        <v>3</v>
      </c>
      <c r="T13" s="1134">
        <v>3</v>
      </c>
    </row>
    <row r="14" spans="1:22" s="1120" customFormat="1" ht="66" x14ac:dyDescent="0.3">
      <c r="A14" s="2436"/>
      <c r="B14" s="2455"/>
      <c r="C14" s="2433" t="s">
        <v>2820</v>
      </c>
      <c r="D14" s="2432">
        <v>0.2</v>
      </c>
      <c r="E14" s="2425" t="s">
        <v>2821</v>
      </c>
      <c r="F14" s="2452">
        <v>0.5</v>
      </c>
      <c r="G14" s="1158" t="s">
        <v>84</v>
      </c>
      <c r="H14" s="709" t="s">
        <v>2822</v>
      </c>
      <c r="I14" s="1158">
        <v>0.8</v>
      </c>
      <c r="J14" s="709" t="s">
        <v>370</v>
      </c>
      <c r="K14" s="1158" t="s">
        <v>87</v>
      </c>
      <c r="L14" s="701" t="s">
        <v>2823</v>
      </c>
      <c r="M14" s="1156">
        <v>1</v>
      </c>
      <c r="N14" s="1122" t="s">
        <v>3030</v>
      </c>
      <c r="O14" s="701" t="s">
        <v>2825</v>
      </c>
      <c r="P14" s="1134">
        <v>2</v>
      </c>
      <c r="Q14" s="1134"/>
      <c r="R14" s="1159" t="s">
        <v>3031</v>
      </c>
      <c r="S14" s="1159"/>
      <c r="T14" s="1159" t="s">
        <v>3032</v>
      </c>
    </row>
    <row r="15" spans="1:22" s="1120" customFormat="1" ht="55.5" customHeight="1" x14ac:dyDescent="0.3">
      <c r="A15" s="2436"/>
      <c r="B15" s="2455"/>
      <c r="C15" s="2433"/>
      <c r="D15" s="2432"/>
      <c r="E15" s="2425"/>
      <c r="F15" s="2452"/>
      <c r="G15" s="1158" t="s">
        <v>93</v>
      </c>
      <c r="H15" s="709" t="s">
        <v>2827</v>
      </c>
      <c r="I15" s="1158">
        <v>0.2</v>
      </c>
      <c r="J15" s="709" t="s">
        <v>370</v>
      </c>
      <c r="K15" s="1158" t="s">
        <v>97</v>
      </c>
      <c r="L15" s="701" t="s">
        <v>2828</v>
      </c>
      <c r="M15" s="1156">
        <v>1</v>
      </c>
      <c r="N15" s="1122" t="s">
        <v>3033</v>
      </c>
      <c r="O15" s="701" t="s">
        <v>2830</v>
      </c>
      <c r="P15" s="1161">
        <v>1</v>
      </c>
      <c r="Q15" s="1210">
        <v>1</v>
      </c>
      <c r="R15" s="1210">
        <v>1</v>
      </c>
      <c r="S15" s="1210">
        <v>1</v>
      </c>
      <c r="T15" s="1210">
        <v>1</v>
      </c>
    </row>
    <row r="16" spans="1:22" s="1120" customFormat="1" ht="99" x14ac:dyDescent="0.3">
      <c r="A16" s="2436"/>
      <c r="B16" s="2455"/>
      <c r="C16" s="2433"/>
      <c r="D16" s="2432"/>
      <c r="E16" s="2425" t="s">
        <v>2831</v>
      </c>
      <c r="F16" s="2452">
        <v>0.5</v>
      </c>
      <c r="G16" s="2452" t="s">
        <v>101</v>
      </c>
      <c r="H16" s="2425" t="s">
        <v>2832</v>
      </c>
      <c r="I16" s="2452">
        <v>1</v>
      </c>
      <c r="J16" s="2425" t="s">
        <v>370</v>
      </c>
      <c r="K16" s="1158" t="s">
        <v>104</v>
      </c>
      <c r="L16" s="701" t="s">
        <v>2833</v>
      </c>
      <c r="M16" s="1156">
        <v>0.2</v>
      </c>
      <c r="N16" s="1122" t="s">
        <v>3034</v>
      </c>
      <c r="O16" s="724" t="s">
        <v>2834</v>
      </c>
      <c r="P16" s="1134">
        <v>4</v>
      </c>
      <c r="Q16" s="1139" t="s">
        <v>3035</v>
      </c>
      <c r="R16" s="1139" t="s">
        <v>3036</v>
      </c>
      <c r="S16" s="1139" t="s">
        <v>3036</v>
      </c>
      <c r="T16" s="1139" t="s">
        <v>3036</v>
      </c>
    </row>
    <row r="17" spans="1:20" s="1120" customFormat="1" ht="126.75" x14ac:dyDescent="0.3">
      <c r="A17" s="2436"/>
      <c r="B17" s="2455"/>
      <c r="C17" s="2433"/>
      <c r="D17" s="2432"/>
      <c r="E17" s="2425"/>
      <c r="F17" s="2452"/>
      <c r="G17" s="2452"/>
      <c r="H17" s="2425"/>
      <c r="I17" s="2452"/>
      <c r="J17" s="2425"/>
      <c r="K17" s="1158" t="s">
        <v>341</v>
      </c>
      <c r="L17" s="879" t="s">
        <v>2835</v>
      </c>
      <c r="M17" s="1160">
        <v>0.5</v>
      </c>
      <c r="N17" s="1122" t="s">
        <v>3037</v>
      </c>
      <c r="O17" s="724" t="s">
        <v>2836</v>
      </c>
      <c r="P17" s="1161">
        <v>1</v>
      </c>
      <c r="Q17" s="1211" t="s">
        <v>3038</v>
      </c>
      <c r="R17" s="1211" t="s">
        <v>3038</v>
      </c>
      <c r="S17" s="1211" t="s">
        <v>3038</v>
      </c>
      <c r="T17" s="1211" t="s">
        <v>3038</v>
      </c>
    </row>
    <row r="18" spans="1:20" s="1120" customFormat="1" ht="76.5" customHeight="1" x14ac:dyDescent="0.3">
      <c r="A18" s="2436"/>
      <c r="B18" s="2455"/>
      <c r="C18" s="2433"/>
      <c r="D18" s="2432"/>
      <c r="E18" s="2425"/>
      <c r="F18" s="2452"/>
      <c r="G18" s="2452"/>
      <c r="H18" s="2425"/>
      <c r="I18" s="2452"/>
      <c r="J18" s="2425"/>
      <c r="K18" s="1158" t="s">
        <v>342</v>
      </c>
      <c r="L18" s="701" t="s">
        <v>2837</v>
      </c>
      <c r="M18" s="1156">
        <v>0.3</v>
      </c>
      <c r="N18" s="1118" t="s">
        <v>3029</v>
      </c>
      <c r="O18" s="701" t="s">
        <v>2825</v>
      </c>
      <c r="P18" s="1134">
        <v>4</v>
      </c>
      <c r="Q18" s="1139" t="s">
        <v>3039</v>
      </c>
      <c r="R18" s="1139" t="s">
        <v>3039</v>
      </c>
      <c r="S18" s="1139" t="s">
        <v>3039</v>
      </c>
      <c r="T18" s="1139" t="s">
        <v>3039</v>
      </c>
    </row>
    <row r="19" spans="1:20" s="1120" customFormat="1" ht="132" customHeight="1" x14ac:dyDescent="0.3">
      <c r="A19" s="2436"/>
      <c r="B19" s="2455"/>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127" t="s">
        <v>2842</v>
      </c>
      <c r="P19" s="1119">
        <v>4</v>
      </c>
      <c r="Q19" s="1119">
        <v>1</v>
      </c>
      <c r="R19" s="1119">
        <v>1</v>
      </c>
      <c r="S19" s="1119">
        <v>1</v>
      </c>
      <c r="T19" s="1119">
        <v>1</v>
      </c>
    </row>
    <row r="20" spans="1:20" s="1120" customFormat="1" ht="188.25" customHeight="1" x14ac:dyDescent="0.3">
      <c r="A20" s="2436"/>
      <c r="B20" s="2455"/>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0" s="1120" customFormat="1" ht="116.25" customHeight="1" x14ac:dyDescent="0.3">
      <c r="A21" s="2436"/>
      <c r="B21" s="2455"/>
      <c r="C21" s="2433"/>
      <c r="D21" s="2432"/>
      <c r="E21" s="2425"/>
      <c r="F21" s="2432"/>
      <c r="G21" s="2456"/>
      <c r="H21" s="2431"/>
      <c r="I21" s="2452"/>
      <c r="J21" s="2431"/>
      <c r="K21" s="1158" t="s">
        <v>1755</v>
      </c>
      <c r="L21" s="1164" t="s">
        <v>2845</v>
      </c>
      <c r="M21" s="1156">
        <v>0.15</v>
      </c>
      <c r="N21" s="1126"/>
      <c r="O21" s="1127" t="s">
        <v>2846</v>
      </c>
      <c r="P21" s="1119">
        <v>3</v>
      </c>
      <c r="Q21" s="1119"/>
      <c r="R21" s="1119">
        <v>1</v>
      </c>
      <c r="S21" s="1119">
        <v>1</v>
      </c>
      <c r="T21" s="1119">
        <v>1</v>
      </c>
    </row>
    <row r="22" spans="1:20" s="1120" customFormat="1" ht="121.5" customHeight="1" x14ac:dyDescent="0.3">
      <c r="A22" s="2436"/>
      <c r="B22" s="2455"/>
      <c r="C22" s="2433"/>
      <c r="D22" s="2432"/>
      <c r="E22" s="2425"/>
      <c r="F22" s="2432"/>
      <c r="G22" s="2456"/>
      <c r="H22" s="2431"/>
      <c r="I22" s="2452"/>
      <c r="J22" s="2431"/>
      <c r="K22" s="1158" t="s">
        <v>2197</v>
      </c>
      <c r="L22" s="1164" t="s">
        <v>2978</v>
      </c>
      <c r="M22" s="1156">
        <v>0.1</v>
      </c>
      <c r="N22" s="1126"/>
      <c r="O22" s="1127" t="s">
        <v>2848</v>
      </c>
      <c r="P22" s="1119">
        <v>9</v>
      </c>
      <c r="Q22" s="1119"/>
      <c r="R22" s="1119">
        <v>3</v>
      </c>
      <c r="S22" s="1119">
        <v>3</v>
      </c>
      <c r="T22" s="1119">
        <v>3</v>
      </c>
    </row>
    <row r="23" spans="1:20" s="1120" customFormat="1" ht="116.25" customHeight="1" x14ac:dyDescent="0.3">
      <c r="A23" s="2436"/>
      <c r="B23" s="2455"/>
      <c r="C23" s="2433"/>
      <c r="D23" s="2432"/>
      <c r="E23" s="2425"/>
      <c r="F23" s="2432"/>
      <c r="G23" s="2456"/>
      <c r="H23" s="2431"/>
      <c r="I23" s="2452"/>
      <c r="J23" s="2431"/>
      <c r="K23" s="1158" t="s">
        <v>2201</v>
      </c>
      <c r="L23" s="1164" t="s">
        <v>2849</v>
      </c>
      <c r="M23" s="1156">
        <v>0.1</v>
      </c>
      <c r="N23" s="1126"/>
      <c r="O23" s="1127" t="s">
        <v>2933</v>
      </c>
      <c r="P23" s="1119">
        <v>3</v>
      </c>
      <c r="Q23" s="1119"/>
      <c r="R23" s="1119">
        <v>1</v>
      </c>
      <c r="S23" s="1119">
        <v>1</v>
      </c>
      <c r="T23" s="1119">
        <v>1</v>
      </c>
    </row>
    <row r="24" spans="1:20" s="1120" customFormat="1" ht="77.25" customHeight="1" x14ac:dyDescent="0.3">
      <c r="A24" s="2436"/>
      <c r="B24" s="2455"/>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0" s="1120" customFormat="1" ht="68.25" customHeight="1" x14ac:dyDescent="0.3">
      <c r="A25" s="2436"/>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0" s="1120" customFormat="1" ht="49.5" x14ac:dyDescent="0.3">
      <c r="A26" s="2436"/>
      <c r="B26" s="2455"/>
      <c r="C26" s="2433" t="s">
        <v>2855</v>
      </c>
      <c r="D26" s="2432">
        <v>0.15</v>
      </c>
      <c r="E26" s="2425" t="s">
        <v>2856</v>
      </c>
      <c r="F26" s="2432">
        <v>1</v>
      </c>
      <c r="G26" s="2432" t="s">
        <v>121</v>
      </c>
      <c r="H26" s="2431" t="s">
        <v>2857</v>
      </c>
      <c r="I26" s="2432">
        <v>1</v>
      </c>
      <c r="J26" s="2431" t="s">
        <v>370</v>
      </c>
      <c r="K26" s="1131" t="s">
        <v>124</v>
      </c>
      <c r="L26" s="1129" t="s">
        <v>2858</v>
      </c>
      <c r="M26" s="1156">
        <v>0.25</v>
      </c>
      <c r="N26" s="1130" t="s">
        <v>3040</v>
      </c>
      <c r="O26" s="1129" t="s">
        <v>2860</v>
      </c>
      <c r="P26" s="1134">
        <v>1</v>
      </c>
      <c r="Q26" s="1150"/>
      <c r="R26" s="1150">
        <v>1</v>
      </c>
      <c r="S26" s="1150"/>
      <c r="T26" s="1150"/>
    </row>
    <row r="27" spans="1:20" s="1120" customFormat="1" ht="66" x14ac:dyDescent="0.3">
      <c r="A27" s="2436"/>
      <c r="B27" s="2455"/>
      <c r="C27" s="2433"/>
      <c r="D27" s="2432"/>
      <c r="E27" s="2425"/>
      <c r="F27" s="2432"/>
      <c r="G27" s="2432"/>
      <c r="H27" s="2431"/>
      <c r="I27" s="2432"/>
      <c r="J27" s="2431"/>
      <c r="K27" s="1131" t="s">
        <v>1020</v>
      </c>
      <c r="L27" s="1129" t="s">
        <v>2861</v>
      </c>
      <c r="M27" s="1156">
        <v>0.25</v>
      </c>
      <c r="N27" s="1130" t="s">
        <v>3040</v>
      </c>
      <c r="O27" s="1129" t="s">
        <v>2863</v>
      </c>
      <c r="P27" s="1134">
        <v>24</v>
      </c>
      <c r="Q27" s="1150">
        <v>6</v>
      </c>
      <c r="R27" s="1150">
        <v>6</v>
      </c>
      <c r="S27" s="1150">
        <v>6</v>
      </c>
      <c r="T27" s="1150">
        <v>6</v>
      </c>
    </row>
    <row r="28" spans="1:20" s="1120" customFormat="1" ht="66" x14ac:dyDescent="0.3">
      <c r="A28" s="2436"/>
      <c r="B28" s="2455"/>
      <c r="C28" s="2433"/>
      <c r="D28" s="2432"/>
      <c r="E28" s="2425"/>
      <c r="F28" s="2432"/>
      <c r="G28" s="2432"/>
      <c r="H28" s="2431"/>
      <c r="I28" s="2432"/>
      <c r="J28" s="2431"/>
      <c r="K28" s="1131" t="s">
        <v>1775</v>
      </c>
      <c r="L28" s="1129" t="s">
        <v>2864</v>
      </c>
      <c r="M28" s="1156">
        <v>0.25</v>
      </c>
      <c r="N28" s="1122" t="s">
        <v>3030</v>
      </c>
      <c r="O28" s="1129" t="s">
        <v>2865</v>
      </c>
      <c r="P28" s="1134">
        <v>4</v>
      </c>
      <c r="Q28" s="1139" t="s">
        <v>3039</v>
      </c>
      <c r="R28" s="1139" t="s">
        <v>3039</v>
      </c>
      <c r="S28" s="1139" t="s">
        <v>3039</v>
      </c>
      <c r="T28" s="1139" t="s">
        <v>3039</v>
      </c>
    </row>
    <row r="29" spans="1:20" s="1120" customFormat="1" ht="49.5" x14ac:dyDescent="0.3">
      <c r="A29" s="2436"/>
      <c r="B29" s="2455"/>
      <c r="C29" s="2433"/>
      <c r="D29" s="2432"/>
      <c r="E29" s="2425"/>
      <c r="F29" s="2432"/>
      <c r="G29" s="2432"/>
      <c r="H29" s="2431"/>
      <c r="I29" s="2432"/>
      <c r="J29" s="2431"/>
      <c r="K29" s="1131" t="s">
        <v>1778</v>
      </c>
      <c r="L29" s="1129" t="s">
        <v>2866</v>
      </c>
      <c r="M29" s="1156">
        <v>0.25</v>
      </c>
      <c r="N29" s="1118" t="s">
        <v>3029</v>
      </c>
      <c r="O29" s="1129" t="s">
        <v>2867</v>
      </c>
      <c r="P29" s="1161">
        <v>1</v>
      </c>
      <c r="Q29" s="1210">
        <v>1</v>
      </c>
      <c r="R29" s="1210">
        <v>1</v>
      </c>
      <c r="S29" s="1210">
        <v>1</v>
      </c>
      <c r="T29" s="1210">
        <v>1</v>
      </c>
    </row>
    <row r="30" spans="1:20" s="1120" customFormat="1" ht="106.5" customHeight="1" x14ac:dyDescent="0.3">
      <c r="A30" s="2436"/>
      <c r="B30" s="2455"/>
      <c r="C30" s="2431" t="s">
        <v>2868</v>
      </c>
      <c r="D30" s="2432">
        <v>0.15</v>
      </c>
      <c r="E30" s="2425" t="s">
        <v>2869</v>
      </c>
      <c r="F30" s="2432">
        <v>1</v>
      </c>
      <c r="G30" s="2432" t="s">
        <v>127</v>
      </c>
      <c r="H30" s="2425" t="s">
        <v>2870</v>
      </c>
      <c r="I30" s="2432">
        <v>0.4</v>
      </c>
      <c r="J30" s="2425" t="s">
        <v>370</v>
      </c>
      <c r="K30" s="1131" t="s">
        <v>130</v>
      </c>
      <c r="L30" s="701" t="s">
        <v>2871</v>
      </c>
      <c r="M30" s="1156">
        <v>0.5</v>
      </c>
      <c r="N30" s="1118" t="s">
        <v>3029</v>
      </c>
      <c r="O30" s="701" t="s">
        <v>2872</v>
      </c>
      <c r="P30" s="1161">
        <v>1</v>
      </c>
      <c r="Q30" s="1210">
        <v>1</v>
      </c>
      <c r="R30" s="1210">
        <v>1</v>
      </c>
      <c r="S30" s="1210">
        <v>1</v>
      </c>
      <c r="T30" s="1210">
        <v>1</v>
      </c>
    </row>
    <row r="31" spans="1:20" s="1120" customFormat="1" ht="66" x14ac:dyDescent="0.3">
      <c r="A31" s="2436"/>
      <c r="B31" s="2455"/>
      <c r="C31" s="2431"/>
      <c r="D31" s="2432"/>
      <c r="E31" s="2425"/>
      <c r="F31" s="2432"/>
      <c r="G31" s="2432"/>
      <c r="H31" s="2425"/>
      <c r="I31" s="2432"/>
      <c r="J31" s="2425"/>
      <c r="K31" s="1131" t="s">
        <v>737</v>
      </c>
      <c r="L31" s="701" t="s">
        <v>2873</v>
      </c>
      <c r="M31" s="1156">
        <v>0.5</v>
      </c>
      <c r="N31" s="1118" t="s">
        <v>3041</v>
      </c>
      <c r="O31" s="701" t="s">
        <v>2874</v>
      </c>
      <c r="P31" s="1161">
        <v>1</v>
      </c>
      <c r="Q31" s="1210">
        <v>1</v>
      </c>
      <c r="R31" s="1210">
        <v>1</v>
      </c>
      <c r="S31" s="1210">
        <v>1</v>
      </c>
      <c r="T31" s="1210">
        <v>1</v>
      </c>
    </row>
    <row r="32" spans="1:20" s="1120" customFormat="1" ht="94.5" customHeight="1" x14ac:dyDescent="0.3">
      <c r="A32" s="2436"/>
      <c r="B32" s="2455"/>
      <c r="C32" s="2431"/>
      <c r="D32" s="2432"/>
      <c r="E32" s="2425"/>
      <c r="F32" s="2432"/>
      <c r="G32" s="1131" t="s">
        <v>132</v>
      </c>
      <c r="H32" s="709" t="s">
        <v>2875</v>
      </c>
      <c r="I32" s="1131">
        <v>0.3</v>
      </c>
      <c r="J32" s="709" t="s">
        <v>370</v>
      </c>
      <c r="K32" s="1131" t="s">
        <v>136</v>
      </c>
      <c r="L32" s="701" t="s">
        <v>2876</v>
      </c>
      <c r="M32" s="1156">
        <v>1</v>
      </c>
      <c r="N32" s="1122"/>
      <c r="O32" s="701" t="s">
        <v>2877</v>
      </c>
      <c r="P32" s="1119">
        <v>48</v>
      </c>
      <c r="Q32" s="878" t="s">
        <v>2878</v>
      </c>
      <c r="R32" s="878" t="s">
        <v>2878</v>
      </c>
      <c r="S32" s="878" t="s">
        <v>2878</v>
      </c>
      <c r="T32" s="878" t="s">
        <v>2878</v>
      </c>
    </row>
    <row r="33" spans="1:20" s="1120" customFormat="1" ht="66" x14ac:dyDescent="0.3">
      <c r="A33" s="2436"/>
      <c r="B33" s="2455"/>
      <c r="C33" s="2431"/>
      <c r="D33" s="2432"/>
      <c r="E33" s="2425"/>
      <c r="F33" s="2432"/>
      <c r="G33" s="1132" t="s">
        <v>140</v>
      </c>
      <c r="H33" s="1128" t="s">
        <v>2879</v>
      </c>
      <c r="I33" s="1131">
        <v>0.3</v>
      </c>
      <c r="J33" s="1128" t="s">
        <v>370</v>
      </c>
      <c r="K33" s="1133" t="s">
        <v>143</v>
      </c>
      <c r="L33" s="1128" t="s">
        <v>2880</v>
      </c>
      <c r="M33" s="1156">
        <v>1</v>
      </c>
      <c r="N33" s="1134"/>
      <c r="O33" s="701" t="s">
        <v>2881</v>
      </c>
      <c r="P33" s="1119">
        <v>48</v>
      </c>
      <c r="Q33" s="878" t="s">
        <v>2878</v>
      </c>
      <c r="R33" s="878" t="s">
        <v>2878</v>
      </c>
      <c r="S33" s="878" t="s">
        <v>2878</v>
      </c>
      <c r="T33" s="878" t="s">
        <v>2878</v>
      </c>
    </row>
    <row r="34" spans="1:20" s="1120" customFormat="1" ht="33" x14ac:dyDescent="0.3">
      <c r="A34" s="2436"/>
      <c r="B34" s="2455"/>
      <c r="C34" s="2428" t="s">
        <v>2882</v>
      </c>
      <c r="D34" s="2432">
        <v>0.15</v>
      </c>
      <c r="E34" s="2428" t="s">
        <v>2883</v>
      </c>
      <c r="F34" s="2432">
        <v>1</v>
      </c>
      <c r="G34" s="2456" t="s">
        <v>762</v>
      </c>
      <c r="H34" s="2427" t="s">
        <v>2884</v>
      </c>
      <c r="I34" s="2457">
        <v>1</v>
      </c>
      <c r="J34" s="2427" t="s">
        <v>574</v>
      </c>
      <c r="K34" s="1168" t="s">
        <v>766</v>
      </c>
      <c r="L34" s="1136" t="s">
        <v>2885</v>
      </c>
      <c r="M34" s="1169">
        <v>0.2</v>
      </c>
      <c r="N34" s="1118" t="s">
        <v>3029</v>
      </c>
      <c r="O34" s="701" t="s">
        <v>2886</v>
      </c>
      <c r="P34" s="1161">
        <v>1</v>
      </c>
      <c r="Q34" s="1150"/>
      <c r="R34" s="1150"/>
      <c r="S34" s="1210">
        <v>1</v>
      </c>
      <c r="T34" s="1150"/>
    </row>
    <row r="35" spans="1:20" s="1120" customFormat="1" ht="132" x14ac:dyDescent="0.3">
      <c r="A35" s="2436"/>
      <c r="B35" s="2455"/>
      <c r="C35" s="2428"/>
      <c r="D35" s="2432"/>
      <c r="E35" s="2428"/>
      <c r="F35" s="2432"/>
      <c r="G35" s="2456"/>
      <c r="H35" s="2428"/>
      <c r="I35" s="2455"/>
      <c r="J35" s="2428"/>
      <c r="K35" s="1168" t="s">
        <v>770</v>
      </c>
      <c r="L35" s="879" t="s">
        <v>2887</v>
      </c>
      <c r="M35" s="1160">
        <v>0.2</v>
      </c>
      <c r="N35" s="1118" t="s">
        <v>3042</v>
      </c>
      <c r="O35" s="701" t="s">
        <v>2888</v>
      </c>
      <c r="P35" s="1161">
        <v>1</v>
      </c>
      <c r="Q35" s="1150"/>
      <c r="R35" s="1150"/>
      <c r="S35" s="1150"/>
      <c r="T35" s="1150"/>
    </row>
    <row r="36" spans="1:20" s="1120" customFormat="1" ht="99" x14ac:dyDescent="0.3">
      <c r="A36" s="2436"/>
      <c r="B36" s="2455"/>
      <c r="C36" s="2428"/>
      <c r="D36" s="2432"/>
      <c r="E36" s="2428"/>
      <c r="F36" s="2432"/>
      <c r="G36" s="2456"/>
      <c r="H36" s="2428"/>
      <c r="I36" s="2455"/>
      <c r="J36" s="2428"/>
      <c r="K36" s="1168" t="s">
        <v>772</v>
      </c>
      <c r="L36" s="879" t="s">
        <v>2889</v>
      </c>
      <c r="M36" s="1160">
        <v>0.1</v>
      </c>
      <c r="N36" s="1118" t="s">
        <v>3043</v>
      </c>
      <c r="O36" s="701" t="s">
        <v>2890</v>
      </c>
      <c r="P36" s="1134">
        <v>4</v>
      </c>
      <c r="Q36" s="1139" t="s">
        <v>3044</v>
      </c>
      <c r="R36" s="1139" t="s">
        <v>3039</v>
      </c>
      <c r="S36" s="1139" t="s">
        <v>3039</v>
      </c>
      <c r="T36" s="1139" t="s">
        <v>3039</v>
      </c>
    </row>
    <row r="37" spans="1:20" s="1120" customFormat="1" ht="132" x14ac:dyDescent="0.3">
      <c r="A37" s="2436"/>
      <c r="B37" s="2455"/>
      <c r="C37" s="2428"/>
      <c r="D37" s="2432"/>
      <c r="E37" s="2428"/>
      <c r="F37" s="2432"/>
      <c r="G37" s="2456"/>
      <c r="H37" s="2428"/>
      <c r="I37" s="2455"/>
      <c r="J37" s="2428"/>
      <c r="K37" s="1168" t="s">
        <v>2051</v>
      </c>
      <c r="L37" s="879" t="s">
        <v>2891</v>
      </c>
      <c r="M37" s="1160">
        <v>0.1</v>
      </c>
      <c r="N37" s="1118" t="s">
        <v>3042</v>
      </c>
      <c r="O37" s="701" t="s">
        <v>2892</v>
      </c>
      <c r="P37" s="1134">
        <v>4</v>
      </c>
      <c r="Q37" s="1139" t="s">
        <v>3039</v>
      </c>
      <c r="R37" s="1139" t="s">
        <v>3039</v>
      </c>
      <c r="S37" s="1139" t="s">
        <v>3039</v>
      </c>
      <c r="T37" s="1150"/>
    </row>
    <row r="38" spans="1:20" s="1120" customFormat="1" ht="99" x14ac:dyDescent="0.3">
      <c r="A38" s="2436"/>
      <c r="B38" s="2455"/>
      <c r="C38" s="2428"/>
      <c r="D38" s="2432"/>
      <c r="E38" s="2428"/>
      <c r="F38" s="2432"/>
      <c r="G38" s="2456"/>
      <c r="H38" s="2428"/>
      <c r="I38" s="2455"/>
      <c r="J38" s="2428"/>
      <c r="K38" s="1168" t="s">
        <v>2054</v>
      </c>
      <c r="L38" s="879" t="s">
        <v>2893</v>
      </c>
      <c r="M38" s="1160">
        <v>0.2</v>
      </c>
      <c r="N38" s="1118" t="s">
        <v>3043</v>
      </c>
      <c r="O38" s="701" t="s">
        <v>2894</v>
      </c>
      <c r="P38" s="1161">
        <v>1</v>
      </c>
      <c r="Q38" s="1210">
        <v>1</v>
      </c>
      <c r="R38" s="1210">
        <v>1</v>
      </c>
      <c r="S38" s="1210">
        <v>1</v>
      </c>
      <c r="T38" s="1210">
        <v>1</v>
      </c>
    </row>
    <row r="39" spans="1:20" s="1120" customFormat="1" ht="132" x14ac:dyDescent="0.3">
      <c r="A39" s="2436"/>
      <c r="B39" s="2455"/>
      <c r="C39" s="2428"/>
      <c r="D39" s="2432"/>
      <c r="E39" s="2428"/>
      <c r="F39" s="2432"/>
      <c r="G39" s="2456"/>
      <c r="H39" s="2428"/>
      <c r="I39" s="2455"/>
      <c r="J39" s="2428"/>
      <c r="K39" s="1168" t="s">
        <v>2057</v>
      </c>
      <c r="L39" s="879" t="s">
        <v>2895</v>
      </c>
      <c r="M39" s="1160">
        <v>0.1</v>
      </c>
      <c r="N39" s="1118" t="s">
        <v>3042</v>
      </c>
      <c r="O39" s="701" t="s">
        <v>2896</v>
      </c>
      <c r="P39" s="1161">
        <v>1</v>
      </c>
      <c r="Q39" s="1210">
        <v>1</v>
      </c>
      <c r="R39" s="1210">
        <v>1</v>
      </c>
      <c r="S39" s="1210">
        <v>1</v>
      </c>
      <c r="T39" s="1210">
        <v>1</v>
      </c>
    </row>
    <row r="40" spans="1:20" s="1120" customFormat="1" ht="33" x14ac:dyDescent="0.3">
      <c r="A40" s="2436"/>
      <c r="B40" s="2455"/>
      <c r="C40" s="2428"/>
      <c r="D40" s="2432"/>
      <c r="E40" s="2428"/>
      <c r="F40" s="2432"/>
      <c r="G40" s="2451"/>
      <c r="H40" s="2428"/>
      <c r="I40" s="2455"/>
      <c r="J40" s="2428"/>
      <c r="K40" s="1168" t="s">
        <v>2060</v>
      </c>
      <c r="L40" s="879" t="s">
        <v>2897</v>
      </c>
      <c r="M40" s="1160">
        <v>0.1</v>
      </c>
      <c r="N40" s="1118" t="s">
        <v>3029</v>
      </c>
      <c r="O40" s="701" t="s">
        <v>2898</v>
      </c>
      <c r="P40" s="1134">
        <v>12</v>
      </c>
      <c r="Q40" s="1150">
        <v>3</v>
      </c>
      <c r="R40" s="1150">
        <v>3</v>
      </c>
      <c r="S40" s="1150">
        <v>3</v>
      </c>
      <c r="T40" s="1150">
        <v>3</v>
      </c>
    </row>
    <row r="41" spans="1:20" s="1120" customFormat="1" ht="33" customHeight="1" x14ac:dyDescent="0.3">
      <c r="A41" s="2436"/>
      <c r="B41" s="2455">
        <v>0.5</v>
      </c>
      <c r="C41" s="2425" t="s">
        <v>2899</v>
      </c>
      <c r="D41" s="2432">
        <v>1</v>
      </c>
      <c r="E41" s="2425" t="s">
        <v>2900</v>
      </c>
      <c r="F41" s="2432">
        <v>1</v>
      </c>
      <c r="G41" s="2450" t="s">
        <v>776</v>
      </c>
      <c r="H41" s="2420" t="s">
        <v>2901</v>
      </c>
      <c r="I41" s="2452">
        <v>0.2</v>
      </c>
      <c r="J41" s="2420" t="s">
        <v>370</v>
      </c>
      <c r="K41" s="1158" t="s">
        <v>779</v>
      </c>
      <c r="L41" s="1140" t="s">
        <v>2902</v>
      </c>
      <c r="M41" s="1156">
        <v>0.5</v>
      </c>
      <c r="N41" s="1118" t="s">
        <v>3045</v>
      </c>
      <c r="O41" s="1140" t="s">
        <v>2903</v>
      </c>
      <c r="P41" s="1134">
        <v>1</v>
      </c>
      <c r="Q41" s="1150">
        <v>1</v>
      </c>
      <c r="R41" s="1150"/>
      <c r="S41" s="1150"/>
      <c r="T41" s="1150"/>
    </row>
    <row r="42" spans="1:20" s="1120" customFormat="1" ht="33" x14ac:dyDescent="0.3">
      <c r="A42" s="2436"/>
      <c r="B42" s="2455"/>
      <c r="C42" s="2425"/>
      <c r="D42" s="2432"/>
      <c r="E42" s="2425"/>
      <c r="F42" s="2432"/>
      <c r="G42" s="2451"/>
      <c r="H42" s="2420"/>
      <c r="I42" s="2452"/>
      <c r="J42" s="2420"/>
      <c r="K42" s="1158" t="s">
        <v>927</v>
      </c>
      <c r="L42" s="701" t="s">
        <v>2904</v>
      </c>
      <c r="M42" s="1156">
        <v>0.5</v>
      </c>
      <c r="N42" s="1118" t="s">
        <v>3046</v>
      </c>
      <c r="O42" s="701" t="s">
        <v>2905</v>
      </c>
      <c r="P42" s="1134">
        <v>2</v>
      </c>
      <c r="Q42" s="1150"/>
      <c r="R42" s="1150">
        <v>1</v>
      </c>
      <c r="S42" s="1150"/>
      <c r="T42" s="1150">
        <v>1</v>
      </c>
    </row>
    <row r="43" spans="1:20" s="1120" customFormat="1" ht="49.5" x14ac:dyDescent="0.3">
      <c r="A43" s="2436"/>
      <c r="B43" s="2455"/>
      <c r="C43" s="2425"/>
      <c r="D43" s="2432"/>
      <c r="E43" s="2425"/>
      <c r="F43" s="2432"/>
      <c r="G43" s="1131" t="s">
        <v>784</v>
      </c>
      <c r="H43" s="1142" t="s">
        <v>2906</v>
      </c>
      <c r="I43" s="1158">
        <v>0.1</v>
      </c>
      <c r="J43" s="1142" t="s">
        <v>370</v>
      </c>
      <c r="K43" s="1158" t="s">
        <v>787</v>
      </c>
      <c r="L43" s="701" t="s">
        <v>2907</v>
      </c>
      <c r="M43" s="1156">
        <v>1</v>
      </c>
      <c r="N43" s="1122" t="s">
        <v>3047</v>
      </c>
      <c r="O43" s="701" t="s">
        <v>2908</v>
      </c>
      <c r="P43" s="1134">
        <v>52</v>
      </c>
      <c r="Q43" s="1150">
        <v>13</v>
      </c>
      <c r="R43" s="1150">
        <v>13</v>
      </c>
      <c r="S43" s="1150">
        <v>13</v>
      </c>
      <c r="T43" s="1150">
        <v>13</v>
      </c>
    </row>
    <row r="44" spans="1:20" s="1120" customFormat="1" ht="49.5" x14ac:dyDescent="0.3">
      <c r="A44" s="2436"/>
      <c r="B44" s="2455"/>
      <c r="C44" s="2425"/>
      <c r="D44" s="2432"/>
      <c r="E44" s="2425"/>
      <c r="F44" s="2432"/>
      <c r="G44" s="1131" t="s">
        <v>790</v>
      </c>
      <c r="H44" s="1142" t="s">
        <v>2909</v>
      </c>
      <c r="I44" s="1170">
        <v>0.2</v>
      </c>
      <c r="J44" s="1142" t="s">
        <v>370</v>
      </c>
      <c r="K44" s="1170" t="s">
        <v>793</v>
      </c>
      <c r="L44" s="926" t="s">
        <v>2910</v>
      </c>
      <c r="M44" s="1171">
        <v>1</v>
      </c>
      <c r="N44" s="1145" t="s">
        <v>3048</v>
      </c>
      <c r="O44" s="701" t="s">
        <v>2911</v>
      </c>
      <c r="P44" s="1134">
        <v>1</v>
      </c>
      <c r="Q44" s="1150">
        <v>1</v>
      </c>
      <c r="R44" s="1150"/>
      <c r="S44" s="1150"/>
      <c r="T44" s="1150"/>
    </row>
    <row r="45" spans="1:20" s="1120" customFormat="1" ht="66" x14ac:dyDescent="0.3">
      <c r="A45" s="2436"/>
      <c r="B45" s="2455"/>
      <c r="C45" s="2425"/>
      <c r="D45" s="2432"/>
      <c r="E45" s="2425"/>
      <c r="F45" s="2432"/>
      <c r="G45" s="2453" t="s">
        <v>795</v>
      </c>
      <c r="H45" s="1472" t="s">
        <v>2912</v>
      </c>
      <c r="I45" s="2454">
        <v>0.3</v>
      </c>
      <c r="J45" s="1472" t="s">
        <v>370</v>
      </c>
      <c r="K45" s="1172" t="s">
        <v>798</v>
      </c>
      <c r="L45" s="879" t="s">
        <v>2913</v>
      </c>
      <c r="M45" s="1171">
        <v>0.5</v>
      </c>
      <c r="N45" s="1147"/>
      <c r="O45" s="701" t="s">
        <v>2914</v>
      </c>
      <c r="P45" s="1173" t="s">
        <v>2915</v>
      </c>
      <c r="Q45" s="1173">
        <v>1</v>
      </c>
      <c r="R45" s="1173">
        <v>1</v>
      </c>
      <c r="S45" s="1173">
        <v>1</v>
      </c>
      <c r="T45" s="1173">
        <v>1</v>
      </c>
    </row>
    <row r="46" spans="1:20" s="1120" customFormat="1" ht="49.5" x14ac:dyDescent="0.3">
      <c r="A46" s="2436"/>
      <c r="B46" s="2455"/>
      <c r="C46" s="2425"/>
      <c r="D46" s="2432"/>
      <c r="E46" s="2425"/>
      <c r="F46" s="2432"/>
      <c r="G46" s="2453"/>
      <c r="H46" s="1472"/>
      <c r="I46" s="2454"/>
      <c r="J46" s="1472"/>
      <c r="K46" s="1172" t="s">
        <v>931</v>
      </c>
      <c r="L46" s="701" t="s">
        <v>2916</v>
      </c>
      <c r="M46" s="1171">
        <v>0.5</v>
      </c>
      <c r="N46" s="1147"/>
      <c r="O46" s="701" t="s">
        <v>2917</v>
      </c>
      <c r="P46" s="1174" t="s">
        <v>2918</v>
      </c>
      <c r="Q46" s="1175" t="s">
        <v>2919</v>
      </c>
      <c r="R46" s="1175" t="s">
        <v>2919</v>
      </c>
      <c r="S46" s="1175" t="s">
        <v>2919</v>
      </c>
      <c r="T46" s="1175" t="s">
        <v>2919</v>
      </c>
    </row>
    <row r="47" spans="1:20" ht="181.5" x14ac:dyDescent="0.3">
      <c r="A47" s="2436"/>
      <c r="B47" s="2455"/>
      <c r="C47" s="2425"/>
      <c r="D47" s="2432"/>
      <c r="E47" s="2425"/>
      <c r="F47" s="2432"/>
      <c r="G47" s="1171" t="s">
        <v>930</v>
      </c>
      <c r="H47" s="701" t="s">
        <v>2920</v>
      </c>
      <c r="I47" s="1171">
        <v>0.2</v>
      </c>
      <c r="J47" s="701" t="s">
        <v>370</v>
      </c>
      <c r="K47" s="1171" t="s">
        <v>1087</v>
      </c>
      <c r="L47" s="701" t="s">
        <v>2921</v>
      </c>
      <c r="M47" s="1149">
        <v>1</v>
      </c>
      <c r="N47" s="1150"/>
      <c r="O47" s="701" t="s">
        <v>2922</v>
      </c>
      <c r="P47" s="1175" t="s">
        <v>2923</v>
      </c>
      <c r="Q47" s="1173">
        <v>0.2</v>
      </c>
      <c r="R47" s="1173">
        <v>0.3</v>
      </c>
      <c r="S47" s="1173">
        <v>0.3</v>
      </c>
      <c r="T47" s="1173">
        <v>0.2</v>
      </c>
    </row>
  </sheetData>
  <sheetProtection password="DDB6" sheet="1"/>
  <mergeCells count="80">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H30:H31"/>
    <mergeCell ref="I30:I31"/>
    <mergeCell ref="J30:J31"/>
    <mergeCell ref="C34:C40"/>
    <mergeCell ref="D34:D40"/>
    <mergeCell ref="E34:E40"/>
    <mergeCell ref="F34:F40"/>
    <mergeCell ref="G34:G40"/>
    <mergeCell ref="H34:H40"/>
    <mergeCell ref="I34:I40"/>
    <mergeCell ref="J34:J40"/>
    <mergeCell ref="C30:C33"/>
    <mergeCell ref="D30:D33"/>
    <mergeCell ref="E30:E33"/>
    <mergeCell ref="F30:F33"/>
    <mergeCell ref="G30:G31"/>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47"/>
  <sheetViews>
    <sheetView topLeftCell="F1" zoomScale="75" zoomScaleNormal="75" workbookViewId="0">
      <selection activeCell="L39" sqref="L39"/>
    </sheetView>
  </sheetViews>
  <sheetFormatPr baseColWidth="10" defaultRowHeight="16.5" x14ac:dyDescent="0.3"/>
  <cols>
    <col min="1" max="1" width="13.425781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7" style="1178" customWidth="1"/>
    <col min="10" max="10" width="21" style="1178" customWidth="1"/>
    <col min="11" max="11" width="7" style="1178" customWidth="1"/>
    <col min="12" max="12" width="53.42578125" style="1" customWidth="1"/>
    <col min="13" max="13" width="7.5703125" style="1155" customWidth="1"/>
    <col min="14" max="14" width="21" style="1151" customWidth="1"/>
    <col min="15" max="15" width="39.85546875" style="1151" customWidth="1"/>
    <col min="16" max="16" width="9.5703125" style="1151" customWidth="1"/>
    <col min="17" max="17" width="11.42578125" style="1151"/>
    <col min="18" max="18" width="10.140625" style="1151" customWidth="1"/>
    <col min="19" max="19" width="11.42578125" style="1151"/>
    <col min="20" max="20" width="10" style="1151" customWidth="1"/>
    <col min="21" max="16384" width="11.42578125" style="1151"/>
  </cols>
  <sheetData>
    <row r="1" spans="1:20"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0"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0"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0"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0"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0"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0"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0"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0" s="287" customFormat="1" ht="30" customHeight="1" x14ac:dyDescent="0.3">
      <c r="A9" s="1429" t="s">
        <v>3049</v>
      </c>
      <c r="B9" s="1429"/>
      <c r="C9" s="1429"/>
      <c r="D9" s="1429"/>
      <c r="E9" s="1429"/>
      <c r="F9" s="1429"/>
      <c r="G9" s="1429"/>
      <c r="H9" s="1429"/>
      <c r="I9" s="1429"/>
      <c r="J9" s="1429"/>
      <c r="K9" s="1429"/>
      <c r="L9" s="1429"/>
      <c r="M9" s="1429"/>
      <c r="N9" s="1429"/>
      <c r="O9" s="1429"/>
      <c r="P9" s="1429"/>
      <c r="Q9" s="1429"/>
      <c r="R9" s="1429"/>
      <c r="S9" s="1429"/>
      <c r="T9" s="1429"/>
    </row>
    <row r="10" spans="1:20" s="287" customFormat="1" ht="16.5" customHeight="1" x14ac:dyDescent="0.3">
      <c r="A10" s="1212"/>
      <c r="B10" s="1213"/>
      <c r="C10" s="1213"/>
      <c r="D10" s="1213"/>
      <c r="E10" s="1213"/>
      <c r="F10" s="1213"/>
      <c r="G10" s="1213"/>
      <c r="H10" s="1213"/>
      <c r="I10" s="1213"/>
      <c r="J10" s="1213"/>
      <c r="K10" s="1213"/>
      <c r="L10" s="1213"/>
      <c r="M10" s="1213"/>
      <c r="N10" s="1213"/>
      <c r="O10" s="1213"/>
      <c r="P10" s="1213"/>
      <c r="Q10" s="1213"/>
      <c r="R10" s="1213"/>
      <c r="S10" s="1213"/>
      <c r="T10" s="1214"/>
    </row>
    <row r="11" spans="1:20" s="1113"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35" t="s">
        <v>2810</v>
      </c>
      <c r="Q11" s="2435"/>
      <c r="R11" s="2435"/>
      <c r="S11" s="2435"/>
      <c r="T11" s="2435"/>
    </row>
    <row r="12" spans="1:20" s="1113" customFormat="1"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row>
    <row r="13" spans="1:20" s="1120" customFormat="1" ht="115.5" customHeight="1" x14ac:dyDescent="0.3">
      <c r="A13" s="2436" t="s">
        <v>2813</v>
      </c>
      <c r="B13" s="2455">
        <v>0.5</v>
      </c>
      <c r="C13" s="1114" t="s">
        <v>2814</v>
      </c>
      <c r="D13" s="1131">
        <v>0.15</v>
      </c>
      <c r="E13" s="1114" t="s">
        <v>2815</v>
      </c>
      <c r="F13" s="1131">
        <v>1</v>
      </c>
      <c r="G13" s="1131" t="s">
        <v>65</v>
      </c>
      <c r="H13" s="1114" t="s">
        <v>2816</v>
      </c>
      <c r="I13" s="1131">
        <v>1</v>
      </c>
      <c r="J13" s="1114" t="s">
        <v>370</v>
      </c>
      <c r="K13" s="1131" t="s">
        <v>69</v>
      </c>
      <c r="L13" s="1116" t="s">
        <v>2817</v>
      </c>
      <c r="M13" s="1156">
        <v>1</v>
      </c>
      <c r="N13" s="1118" t="s">
        <v>3050</v>
      </c>
      <c r="O13" s="1116" t="s">
        <v>2819</v>
      </c>
      <c r="P13" s="1134">
        <f>SUM(Q13:T13)</f>
        <v>11</v>
      </c>
      <c r="Q13" s="1134">
        <v>2</v>
      </c>
      <c r="R13" s="1134">
        <v>3</v>
      </c>
      <c r="S13" s="1134">
        <v>3</v>
      </c>
      <c r="T13" s="1134">
        <v>3</v>
      </c>
    </row>
    <row r="14" spans="1:20" s="1120" customFormat="1" ht="66" x14ac:dyDescent="0.3">
      <c r="A14" s="2436"/>
      <c r="B14" s="2455"/>
      <c r="C14" s="2433" t="s">
        <v>2820</v>
      </c>
      <c r="D14" s="2432">
        <v>0.2</v>
      </c>
      <c r="E14" s="2425" t="s">
        <v>2821</v>
      </c>
      <c r="F14" s="2452">
        <v>0.5</v>
      </c>
      <c r="G14" s="1158" t="s">
        <v>84</v>
      </c>
      <c r="H14" s="709" t="s">
        <v>2822</v>
      </c>
      <c r="I14" s="1158">
        <v>0.8</v>
      </c>
      <c r="J14" s="709" t="s">
        <v>370</v>
      </c>
      <c r="K14" s="1158" t="s">
        <v>87</v>
      </c>
      <c r="L14" s="701" t="s">
        <v>2823</v>
      </c>
      <c r="M14" s="1156">
        <v>1</v>
      </c>
      <c r="N14" s="1118" t="s">
        <v>3051</v>
      </c>
      <c r="O14" s="701" t="s">
        <v>2825</v>
      </c>
      <c r="P14" s="1134">
        <f>SUM(Q14:T14)</f>
        <v>3</v>
      </c>
      <c r="Q14" s="1134">
        <v>0</v>
      </c>
      <c r="R14" s="1134">
        <v>1</v>
      </c>
      <c r="S14" s="1134">
        <v>1</v>
      </c>
      <c r="T14" s="1134">
        <v>1</v>
      </c>
    </row>
    <row r="15" spans="1:20" s="1120" customFormat="1" ht="55.5" customHeight="1" x14ac:dyDescent="0.3">
      <c r="A15" s="2436"/>
      <c r="B15" s="2455"/>
      <c r="C15" s="2433"/>
      <c r="D15" s="2432"/>
      <c r="E15" s="2425"/>
      <c r="F15" s="2452"/>
      <c r="G15" s="1158" t="s">
        <v>93</v>
      </c>
      <c r="H15" s="709" t="s">
        <v>2827</v>
      </c>
      <c r="I15" s="1158">
        <v>0.2</v>
      </c>
      <c r="J15" s="709" t="s">
        <v>370</v>
      </c>
      <c r="K15" s="1158" t="s">
        <v>97</v>
      </c>
      <c r="L15" s="701" t="s">
        <v>2828</v>
      </c>
      <c r="M15" s="1156">
        <v>1</v>
      </c>
      <c r="N15" s="1118" t="s">
        <v>3052</v>
      </c>
      <c r="O15" s="701" t="s">
        <v>3053</v>
      </c>
      <c r="P15" s="1134">
        <f>SUM(Q15:T15)</f>
        <v>2</v>
      </c>
      <c r="Q15" s="1134">
        <v>0</v>
      </c>
      <c r="R15" s="1134">
        <v>1</v>
      </c>
      <c r="S15" s="1134">
        <v>0</v>
      </c>
      <c r="T15" s="1134">
        <v>1</v>
      </c>
    </row>
    <row r="16" spans="1:20" s="1120" customFormat="1" ht="49.5" x14ac:dyDescent="0.3">
      <c r="A16" s="2436"/>
      <c r="B16" s="2455"/>
      <c r="C16" s="2433"/>
      <c r="D16" s="2432"/>
      <c r="E16" s="2425" t="s">
        <v>2831</v>
      </c>
      <c r="F16" s="2452">
        <v>0.5</v>
      </c>
      <c r="G16" s="2452" t="s">
        <v>101</v>
      </c>
      <c r="H16" s="2425" t="s">
        <v>2832</v>
      </c>
      <c r="I16" s="2452">
        <v>1</v>
      </c>
      <c r="J16" s="2425" t="s">
        <v>370</v>
      </c>
      <c r="K16" s="1158" t="s">
        <v>104</v>
      </c>
      <c r="L16" s="701" t="s">
        <v>2833</v>
      </c>
      <c r="M16" s="1156">
        <v>0.2</v>
      </c>
      <c r="N16" s="1118" t="s">
        <v>3054</v>
      </c>
      <c r="O16" s="724" t="s">
        <v>2834</v>
      </c>
      <c r="P16" s="1134">
        <f>SUM(Q16:T16)</f>
        <v>3</v>
      </c>
      <c r="Q16" s="1134">
        <v>0</v>
      </c>
      <c r="R16" s="1134">
        <v>1</v>
      </c>
      <c r="S16" s="1134">
        <v>1</v>
      </c>
      <c r="T16" s="1134">
        <v>1</v>
      </c>
    </row>
    <row r="17" spans="1:20" s="1120" customFormat="1" ht="49.5" x14ac:dyDescent="0.3">
      <c r="A17" s="2436"/>
      <c r="B17" s="2455"/>
      <c r="C17" s="2433"/>
      <c r="D17" s="2432"/>
      <c r="E17" s="2425"/>
      <c r="F17" s="2452"/>
      <c r="G17" s="2452"/>
      <c r="H17" s="2425"/>
      <c r="I17" s="2452"/>
      <c r="J17" s="2425"/>
      <c r="K17" s="1158" t="s">
        <v>341</v>
      </c>
      <c r="L17" s="879" t="s">
        <v>2835</v>
      </c>
      <c r="M17" s="1160">
        <v>0.5</v>
      </c>
      <c r="N17" s="1118" t="s">
        <v>3054</v>
      </c>
      <c r="O17" s="724" t="s">
        <v>2836</v>
      </c>
      <c r="P17" s="1161">
        <v>1</v>
      </c>
      <c r="Q17" s="1161">
        <v>1</v>
      </c>
      <c r="R17" s="1161">
        <v>1</v>
      </c>
      <c r="S17" s="1161">
        <v>1</v>
      </c>
      <c r="T17" s="1161">
        <v>1</v>
      </c>
    </row>
    <row r="18" spans="1:20" s="1120" customFormat="1" ht="33" x14ac:dyDescent="0.3">
      <c r="A18" s="2436"/>
      <c r="B18" s="2455"/>
      <c r="C18" s="2433"/>
      <c r="D18" s="2432"/>
      <c r="E18" s="2425"/>
      <c r="F18" s="2452"/>
      <c r="G18" s="2452"/>
      <c r="H18" s="2425"/>
      <c r="I18" s="2452"/>
      <c r="J18" s="2425"/>
      <c r="K18" s="1158" t="s">
        <v>342</v>
      </c>
      <c r="L18" s="701" t="s">
        <v>2837</v>
      </c>
      <c r="M18" s="1156">
        <v>0.3</v>
      </c>
      <c r="N18" s="1118" t="s">
        <v>3054</v>
      </c>
      <c r="O18" s="701" t="s">
        <v>2825</v>
      </c>
      <c r="P18" s="1161">
        <v>1</v>
      </c>
      <c r="Q18" s="1161">
        <v>1</v>
      </c>
      <c r="R18" s="1161">
        <v>1</v>
      </c>
      <c r="S18" s="1161">
        <v>1</v>
      </c>
      <c r="T18" s="1161">
        <v>1</v>
      </c>
    </row>
    <row r="19" spans="1:20" s="1120" customFormat="1" ht="132" customHeight="1" x14ac:dyDescent="0.3">
      <c r="A19" s="2436"/>
      <c r="B19" s="2455"/>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127" t="s">
        <v>2842</v>
      </c>
      <c r="P19" s="1119">
        <v>4</v>
      </c>
      <c r="Q19" s="1119">
        <v>1</v>
      </c>
      <c r="R19" s="1119">
        <v>1</v>
      </c>
      <c r="S19" s="1119">
        <v>1</v>
      </c>
      <c r="T19" s="1119">
        <v>1</v>
      </c>
    </row>
    <row r="20" spans="1:20" s="1120" customFormat="1" ht="188.25" customHeight="1" x14ac:dyDescent="0.3">
      <c r="A20" s="2436"/>
      <c r="B20" s="2455"/>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0" s="1120" customFormat="1" ht="116.25" customHeight="1" x14ac:dyDescent="0.3">
      <c r="A21" s="2436"/>
      <c r="B21" s="2455"/>
      <c r="C21" s="2433"/>
      <c r="D21" s="2432"/>
      <c r="E21" s="2425"/>
      <c r="F21" s="2432"/>
      <c r="G21" s="2456"/>
      <c r="H21" s="2431"/>
      <c r="I21" s="2452"/>
      <c r="J21" s="2431"/>
      <c r="K21" s="1158" t="s">
        <v>1755</v>
      </c>
      <c r="L21" s="1164" t="s">
        <v>2845</v>
      </c>
      <c r="M21" s="1156">
        <v>0.15</v>
      </c>
      <c r="N21" s="1126"/>
      <c r="O21" s="1127" t="s">
        <v>2846</v>
      </c>
      <c r="P21" s="1119">
        <v>3</v>
      </c>
      <c r="Q21" s="1119"/>
      <c r="R21" s="1119">
        <v>1</v>
      </c>
      <c r="S21" s="1119">
        <v>1</v>
      </c>
      <c r="T21" s="1119">
        <v>1</v>
      </c>
    </row>
    <row r="22" spans="1:20" s="1120" customFormat="1" ht="121.5" customHeight="1" x14ac:dyDescent="0.3">
      <c r="A22" s="2436"/>
      <c r="B22" s="2455"/>
      <c r="C22" s="2433"/>
      <c r="D22" s="2432"/>
      <c r="E22" s="2425"/>
      <c r="F22" s="2432"/>
      <c r="G22" s="2456"/>
      <c r="H22" s="2431"/>
      <c r="I22" s="2452"/>
      <c r="J22" s="2431"/>
      <c r="K22" s="1158" t="s">
        <v>2197</v>
      </c>
      <c r="L22" s="1164" t="s">
        <v>2978</v>
      </c>
      <c r="M22" s="1156">
        <v>0.1</v>
      </c>
      <c r="N22" s="1126"/>
      <c r="O22" s="1127" t="s">
        <v>2848</v>
      </c>
      <c r="P22" s="1119">
        <v>9</v>
      </c>
      <c r="Q22" s="1119"/>
      <c r="R22" s="1119">
        <v>3</v>
      </c>
      <c r="S22" s="1119">
        <v>3</v>
      </c>
      <c r="T22" s="1119">
        <v>3</v>
      </c>
    </row>
    <row r="23" spans="1:20" s="1120" customFormat="1" ht="116.25" customHeight="1" x14ac:dyDescent="0.3">
      <c r="A23" s="2436"/>
      <c r="B23" s="2455"/>
      <c r="C23" s="2433"/>
      <c r="D23" s="2432"/>
      <c r="E23" s="2425"/>
      <c r="F23" s="2432"/>
      <c r="G23" s="2456"/>
      <c r="H23" s="2431"/>
      <c r="I23" s="2452"/>
      <c r="J23" s="2431"/>
      <c r="K23" s="1158" t="s">
        <v>2201</v>
      </c>
      <c r="L23" s="1164" t="s">
        <v>2849</v>
      </c>
      <c r="M23" s="1156">
        <v>0.1</v>
      </c>
      <c r="N23" s="1126"/>
      <c r="O23" s="1127" t="s">
        <v>2933</v>
      </c>
      <c r="P23" s="1119">
        <v>3</v>
      </c>
      <c r="Q23" s="1119"/>
      <c r="R23" s="1119">
        <v>1</v>
      </c>
      <c r="S23" s="1119">
        <v>1</v>
      </c>
      <c r="T23" s="1119">
        <v>1</v>
      </c>
    </row>
    <row r="24" spans="1:20" s="1120" customFormat="1" ht="77.25" customHeight="1" x14ac:dyDescent="0.3">
      <c r="A24" s="2436"/>
      <c r="B24" s="2455"/>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0" s="1120" customFormat="1" ht="68.25" customHeight="1" x14ac:dyDescent="0.3">
      <c r="A25" s="2436"/>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0" s="1120" customFormat="1" ht="49.5" x14ac:dyDescent="0.3">
      <c r="A26" s="2436"/>
      <c r="B26" s="2455"/>
      <c r="C26" s="2433" t="s">
        <v>2855</v>
      </c>
      <c r="D26" s="2432">
        <v>0.15</v>
      </c>
      <c r="E26" s="2425" t="s">
        <v>2856</v>
      </c>
      <c r="F26" s="2432">
        <v>1</v>
      </c>
      <c r="G26" s="2432" t="s">
        <v>121</v>
      </c>
      <c r="H26" s="2431" t="s">
        <v>2857</v>
      </c>
      <c r="I26" s="2432">
        <v>1</v>
      </c>
      <c r="J26" s="2431" t="s">
        <v>370</v>
      </c>
      <c r="K26" s="1131" t="s">
        <v>124</v>
      </c>
      <c r="L26" s="1129" t="s">
        <v>2858</v>
      </c>
      <c r="M26" s="1156">
        <v>0.25</v>
      </c>
      <c r="N26" s="1130" t="s">
        <v>3055</v>
      </c>
      <c r="O26" s="1129" t="s">
        <v>2860</v>
      </c>
      <c r="P26" s="1134">
        <f>SUM(Q26:T26)</f>
        <v>0</v>
      </c>
      <c r="Q26" s="1134">
        <v>0</v>
      </c>
      <c r="R26" s="1134">
        <v>0</v>
      </c>
      <c r="S26" s="1134">
        <v>0</v>
      </c>
      <c r="T26" s="1134">
        <v>0</v>
      </c>
    </row>
    <row r="27" spans="1:20" s="1120" customFormat="1" ht="66" x14ac:dyDescent="0.3">
      <c r="A27" s="2436"/>
      <c r="B27" s="2455"/>
      <c r="C27" s="2433"/>
      <c r="D27" s="2432"/>
      <c r="E27" s="2425"/>
      <c r="F27" s="2432"/>
      <c r="G27" s="2432"/>
      <c r="H27" s="2431"/>
      <c r="I27" s="2432"/>
      <c r="J27" s="2431"/>
      <c r="K27" s="1131" t="s">
        <v>1020</v>
      </c>
      <c r="L27" s="1129" t="s">
        <v>2861</v>
      </c>
      <c r="M27" s="1156">
        <v>0.25</v>
      </c>
      <c r="N27" s="1130" t="s">
        <v>3054</v>
      </c>
      <c r="O27" s="1129" t="s">
        <v>2863</v>
      </c>
      <c r="P27" s="1134">
        <f>SUM(Q27:T27)</f>
        <v>3</v>
      </c>
      <c r="Q27" s="1134">
        <v>0</v>
      </c>
      <c r="R27" s="1134">
        <v>1</v>
      </c>
      <c r="S27" s="1134">
        <v>1</v>
      </c>
      <c r="T27" s="1134">
        <v>1</v>
      </c>
    </row>
    <row r="28" spans="1:20" s="1120" customFormat="1" ht="66" x14ac:dyDescent="0.3">
      <c r="A28" s="2436"/>
      <c r="B28" s="2455"/>
      <c r="C28" s="2433"/>
      <c r="D28" s="2432"/>
      <c r="E28" s="2425"/>
      <c r="F28" s="2432"/>
      <c r="G28" s="2432"/>
      <c r="H28" s="2431"/>
      <c r="I28" s="2432"/>
      <c r="J28" s="2431"/>
      <c r="K28" s="1131" t="s">
        <v>1775</v>
      </c>
      <c r="L28" s="1129" t="s">
        <v>2864</v>
      </c>
      <c r="M28" s="1156">
        <v>0.25</v>
      </c>
      <c r="N28" s="1130" t="s">
        <v>3056</v>
      </c>
      <c r="O28" s="1129" t="s">
        <v>2865</v>
      </c>
      <c r="P28" s="1134">
        <f>SUM(Q28:T28)</f>
        <v>1</v>
      </c>
      <c r="Q28" s="1134">
        <v>0</v>
      </c>
      <c r="R28" s="1134">
        <v>0</v>
      </c>
      <c r="S28" s="1134">
        <v>1</v>
      </c>
      <c r="T28" s="1134">
        <v>0</v>
      </c>
    </row>
    <row r="29" spans="1:20" s="1120" customFormat="1" ht="49.5" x14ac:dyDescent="0.3">
      <c r="A29" s="2436"/>
      <c r="B29" s="2455"/>
      <c r="C29" s="2433"/>
      <c r="D29" s="2432"/>
      <c r="E29" s="2425"/>
      <c r="F29" s="2432"/>
      <c r="G29" s="2432"/>
      <c r="H29" s="2431"/>
      <c r="I29" s="2432"/>
      <c r="J29" s="2431"/>
      <c r="K29" s="1131" t="s">
        <v>1778</v>
      </c>
      <c r="L29" s="1129" t="s">
        <v>2866</v>
      </c>
      <c r="M29" s="1156">
        <v>0.25</v>
      </c>
      <c r="N29" s="1130" t="s">
        <v>3056</v>
      </c>
      <c r="O29" s="1129" t="s">
        <v>2867</v>
      </c>
      <c r="P29" s="1161">
        <v>1</v>
      </c>
      <c r="Q29" s="1161">
        <v>1</v>
      </c>
      <c r="R29" s="1161">
        <v>1</v>
      </c>
      <c r="S29" s="1161">
        <v>1</v>
      </c>
      <c r="T29" s="1161">
        <v>1</v>
      </c>
    </row>
    <row r="30" spans="1:20" s="1120" customFormat="1" ht="106.5" customHeight="1" x14ac:dyDescent="0.3">
      <c r="A30" s="2436"/>
      <c r="B30" s="2455"/>
      <c r="C30" s="2431" t="s">
        <v>2868</v>
      </c>
      <c r="D30" s="2432">
        <v>0.15</v>
      </c>
      <c r="E30" s="2425" t="s">
        <v>2869</v>
      </c>
      <c r="F30" s="2432">
        <v>1</v>
      </c>
      <c r="G30" s="2432" t="s">
        <v>127</v>
      </c>
      <c r="H30" s="2425" t="s">
        <v>2870</v>
      </c>
      <c r="I30" s="2432">
        <v>0.4</v>
      </c>
      <c r="J30" s="2425" t="s">
        <v>370</v>
      </c>
      <c r="K30" s="1131" t="s">
        <v>130</v>
      </c>
      <c r="L30" s="701" t="s">
        <v>2871</v>
      </c>
      <c r="M30" s="1156">
        <v>0.5</v>
      </c>
      <c r="N30" s="1130" t="s">
        <v>3056</v>
      </c>
      <c r="O30" s="701" t="s">
        <v>2872</v>
      </c>
      <c r="P30" s="1161">
        <v>1</v>
      </c>
      <c r="Q30" s="1161">
        <v>1</v>
      </c>
      <c r="R30" s="1161">
        <v>1</v>
      </c>
      <c r="S30" s="1161">
        <v>1</v>
      </c>
      <c r="T30" s="1161">
        <v>1</v>
      </c>
    </row>
    <row r="31" spans="1:20" s="1120" customFormat="1" ht="33" x14ac:dyDescent="0.3">
      <c r="A31" s="2436"/>
      <c r="B31" s="2455"/>
      <c r="C31" s="2431"/>
      <c r="D31" s="2432"/>
      <c r="E31" s="2425"/>
      <c r="F31" s="2432"/>
      <c r="G31" s="2432"/>
      <c r="H31" s="2425"/>
      <c r="I31" s="2432"/>
      <c r="J31" s="2425"/>
      <c r="K31" s="1131" t="s">
        <v>737</v>
      </c>
      <c r="L31" s="701" t="s">
        <v>2873</v>
      </c>
      <c r="M31" s="1156">
        <v>0.5</v>
      </c>
      <c r="N31" s="1130" t="s">
        <v>3056</v>
      </c>
      <c r="O31" s="701" t="s">
        <v>2874</v>
      </c>
      <c r="P31" s="1161">
        <v>1</v>
      </c>
      <c r="Q31" s="1161">
        <v>1</v>
      </c>
      <c r="R31" s="1161">
        <v>1</v>
      </c>
      <c r="S31" s="1161">
        <v>1</v>
      </c>
      <c r="T31" s="1161">
        <v>1</v>
      </c>
    </row>
    <row r="32" spans="1:20" s="1120" customFormat="1" ht="94.5" customHeight="1" x14ac:dyDescent="0.3">
      <c r="A32" s="2436"/>
      <c r="B32" s="2455"/>
      <c r="C32" s="2431"/>
      <c r="D32" s="2432"/>
      <c r="E32" s="2425"/>
      <c r="F32" s="2432"/>
      <c r="G32" s="1131" t="s">
        <v>132</v>
      </c>
      <c r="H32" s="709" t="s">
        <v>2875</v>
      </c>
      <c r="I32" s="1131">
        <v>0.3</v>
      </c>
      <c r="J32" s="709" t="s">
        <v>370</v>
      </c>
      <c r="K32" s="1131" t="s">
        <v>136</v>
      </c>
      <c r="L32" s="701" t="s">
        <v>2876</v>
      </c>
      <c r="M32" s="1156">
        <v>1</v>
      </c>
      <c r="N32" s="1122"/>
      <c r="O32" s="701" t="s">
        <v>2877</v>
      </c>
      <c r="P32" s="1119">
        <v>48</v>
      </c>
      <c r="Q32" s="878" t="s">
        <v>2878</v>
      </c>
      <c r="R32" s="878" t="s">
        <v>2878</v>
      </c>
      <c r="S32" s="878" t="s">
        <v>2878</v>
      </c>
      <c r="T32" s="878" t="s">
        <v>2878</v>
      </c>
    </row>
    <row r="33" spans="1:20" s="1120" customFormat="1" ht="66" x14ac:dyDescent="0.3">
      <c r="A33" s="2436"/>
      <c r="B33" s="2455"/>
      <c r="C33" s="2431"/>
      <c r="D33" s="2432"/>
      <c r="E33" s="2425"/>
      <c r="F33" s="2432"/>
      <c r="G33" s="1132" t="s">
        <v>140</v>
      </c>
      <c r="H33" s="1128" t="s">
        <v>2879</v>
      </c>
      <c r="I33" s="1131">
        <v>0.3</v>
      </c>
      <c r="J33" s="1128" t="s">
        <v>370</v>
      </c>
      <c r="K33" s="1133" t="s">
        <v>143</v>
      </c>
      <c r="L33" s="1128" t="s">
        <v>2880</v>
      </c>
      <c r="M33" s="1156">
        <v>1</v>
      </c>
      <c r="N33" s="1134"/>
      <c r="O33" s="701" t="s">
        <v>2881</v>
      </c>
      <c r="P33" s="1119">
        <v>48</v>
      </c>
      <c r="Q33" s="878" t="s">
        <v>2878</v>
      </c>
      <c r="R33" s="878" t="s">
        <v>2878</v>
      </c>
      <c r="S33" s="878" t="s">
        <v>2878</v>
      </c>
      <c r="T33" s="878" t="s">
        <v>2878</v>
      </c>
    </row>
    <row r="34" spans="1:20" s="1120" customFormat="1" ht="33" x14ac:dyDescent="0.3">
      <c r="A34" s="2436"/>
      <c r="B34" s="2455"/>
      <c r="C34" s="2428" t="s">
        <v>2882</v>
      </c>
      <c r="D34" s="2432">
        <v>0.15</v>
      </c>
      <c r="E34" s="2428" t="s">
        <v>2883</v>
      </c>
      <c r="F34" s="2432">
        <v>1</v>
      </c>
      <c r="G34" s="2456" t="s">
        <v>762</v>
      </c>
      <c r="H34" s="2427" t="s">
        <v>2884</v>
      </c>
      <c r="I34" s="2457">
        <v>1</v>
      </c>
      <c r="J34" s="2427" t="s">
        <v>574</v>
      </c>
      <c r="K34" s="1168" t="s">
        <v>766</v>
      </c>
      <c r="L34" s="1136" t="s">
        <v>2885</v>
      </c>
      <c r="M34" s="1169">
        <v>0.2</v>
      </c>
      <c r="N34" s="1118" t="s">
        <v>3051</v>
      </c>
      <c r="O34" s="701" t="s">
        <v>2886</v>
      </c>
      <c r="P34" s="1161">
        <v>1</v>
      </c>
      <c r="Q34" s="1161">
        <v>1</v>
      </c>
      <c r="R34" s="1161">
        <v>1</v>
      </c>
      <c r="S34" s="1161">
        <v>1</v>
      </c>
      <c r="T34" s="1161">
        <v>1</v>
      </c>
    </row>
    <row r="35" spans="1:20" s="1120" customFormat="1" ht="33" x14ac:dyDescent="0.3">
      <c r="A35" s="2436"/>
      <c r="B35" s="2455"/>
      <c r="C35" s="2428"/>
      <c r="D35" s="2432"/>
      <c r="E35" s="2428"/>
      <c r="F35" s="2432"/>
      <c r="G35" s="2456"/>
      <c r="H35" s="2428"/>
      <c r="I35" s="2455"/>
      <c r="J35" s="2428"/>
      <c r="K35" s="1168" t="s">
        <v>770</v>
      </c>
      <c r="L35" s="879" t="s">
        <v>2887</v>
      </c>
      <c r="M35" s="1160">
        <v>0.2</v>
      </c>
      <c r="N35" s="1118" t="s">
        <v>3051</v>
      </c>
      <c r="O35" s="701" t="s">
        <v>2888</v>
      </c>
      <c r="P35" s="1161">
        <v>1</v>
      </c>
      <c r="Q35" s="1161">
        <v>1</v>
      </c>
      <c r="R35" s="1161">
        <v>1</v>
      </c>
      <c r="S35" s="1161">
        <v>1</v>
      </c>
      <c r="T35" s="1161">
        <v>1</v>
      </c>
    </row>
    <row r="36" spans="1:20" s="1120" customFormat="1" ht="33" x14ac:dyDescent="0.3">
      <c r="A36" s="2436"/>
      <c r="B36" s="2455"/>
      <c r="C36" s="2428"/>
      <c r="D36" s="2432"/>
      <c r="E36" s="2428"/>
      <c r="F36" s="2432"/>
      <c r="G36" s="2456"/>
      <c r="H36" s="2428"/>
      <c r="I36" s="2455"/>
      <c r="J36" s="2428"/>
      <c r="K36" s="1168" t="s">
        <v>772</v>
      </c>
      <c r="L36" s="879" t="s">
        <v>2889</v>
      </c>
      <c r="M36" s="1160">
        <v>0.1</v>
      </c>
      <c r="N36" s="1118" t="s">
        <v>3051</v>
      </c>
      <c r="O36" s="701" t="s">
        <v>2890</v>
      </c>
      <c r="P36" s="1134">
        <f>SUM(Q36:T36)</f>
        <v>1</v>
      </c>
      <c r="Q36" s="1134">
        <v>0</v>
      </c>
      <c r="R36" s="1134">
        <v>1</v>
      </c>
      <c r="S36" s="1134">
        <v>0</v>
      </c>
      <c r="T36" s="1134">
        <v>0</v>
      </c>
    </row>
    <row r="37" spans="1:20" s="1120" customFormat="1" ht="33" x14ac:dyDescent="0.3">
      <c r="A37" s="2436"/>
      <c r="B37" s="2455"/>
      <c r="C37" s="2428"/>
      <c r="D37" s="2432"/>
      <c r="E37" s="2428"/>
      <c r="F37" s="2432"/>
      <c r="G37" s="2456"/>
      <c r="H37" s="2428"/>
      <c r="I37" s="2455"/>
      <c r="J37" s="2428"/>
      <c r="K37" s="1168" t="s">
        <v>2051</v>
      </c>
      <c r="L37" s="879" t="s">
        <v>2891</v>
      </c>
      <c r="M37" s="1160">
        <v>0.1</v>
      </c>
      <c r="N37" s="1118" t="s">
        <v>3051</v>
      </c>
      <c r="O37" s="701" t="s">
        <v>2892</v>
      </c>
      <c r="P37" s="1134">
        <f>SUM(Q37:T37)</f>
        <v>1</v>
      </c>
      <c r="Q37" s="1134">
        <v>0</v>
      </c>
      <c r="R37" s="1134">
        <v>1</v>
      </c>
      <c r="S37" s="1134">
        <v>0</v>
      </c>
      <c r="T37" s="1134">
        <v>0</v>
      </c>
    </row>
    <row r="38" spans="1:20" s="1120" customFormat="1" ht="33" x14ac:dyDescent="0.3">
      <c r="A38" s="2436"/>
      <c r="B38" s="2455"/>
      <c r="C38" s="2428"/>
      <c r="D38" s="2432"/>
      <c r="E38" s="2428"/>
      <c r="F38" s="2432"/>
      <c r="G38" s="2456"/>
      <c r="H38" s="2428"/>
      <c r="I38" s="2455"/>
      <c r="J38" s="2428"/>
      <c r="K38" s="1168" t="s">
        <v>2054</v>
      </c>
      <c r="L38" s="879" t="s">
        <v>2893</v>
      </c>
      <c r="M38" s="1160">
        <v>0.2</v>
      </c>
      <c r="N38" s="1118" t="s">
        <v>3051</v>
      </c>
      <c r="O38" s="701" t="s">
        <v>2894</v>
      </c>
      <c r="P38" s="1161">
        <v>1</v>
      </c>
      <c r="Q38" s="1161">
        <v>1</v>
      </c>
      <c r="R38" s="1161">
        <v>1</v>
      </c>
      <c r="S38" s="1161">
        <v>1</v>
      </c>
      <c r="T38" s="1161">
        <v>1</v>
      </c>
    </row>
    <row r="39" spans="1:20" s="1120" customFormat="1" ht="33" x14ac:dyDescent="0.3">
      <c r="A39" s="2436"/>
      <c r="B39" s="2455"/>
      <c r="C39" s="2428"/>
      <c r="D39" s="2432"/>
      <c r="E39" s="2428"/>
      <c r="F39" s="2432"/>
      <c r="G39" s="2456"/>
      <c r="H39" s="2428"/>
      <c r="I39" s="2455"/>
      <c r="J39" s="2428"/>
      <c r="K39" s="1168" t="s">
        <v>2057</v>
      </c>
      <c r="L39" s="879" t="s">
        <v>2895</v>
      </c>
      <c r="M39" s="1160">
        <v>0.1</v>
      </c>
      <c r="N39" s="1118" t="s">
        <v>3051</v>
      </c>
      <c r="O39" s="701" t="s">
        <v>2896</v>
      </c>
      <c r="P39" s="1134">
        <f>SUM(Q39:T39)</f>
        <v>1</v>
      </c>
      <c r="Q39" s="1134">
        <v>0</v>
      </c>
      <c r="R39" s="1134">
        <v>1</v>
      </c>
      <c r="S39" s="1134">
        <v>0</v>
      </c>
      <c r="T39" s="1134">
        <v>0</v>
      </c>
    </row>
    <row r="40" spans="1:20" s="1120" customFormat="1" ht="33" x14ac:dyDescent="0.3">
      <c r="A40" s="2436"/>
      <c r="B40" s="2455"/>
      <c r="C40" s="2428"/>
      <c r="D40" s="2432"/>
      <c r="E40" s="2428"/>
      <c r="F40" s="2432"/>
      <c r="G40" s="2451"/>
      <c r="H40" s="2428"/>
      <c r="I40" s="2455"/>
      <c r="J40" s="2428"/>
      <c r="K40" s="1168" t="s">
        <v>2060</v>
      </c>
      <c r="L40" s="879" t="s">
        <v>2897</v>
      </c>
      <c r="M40" s="1160">
        <v>0.1</v>
      </c>
      <c r="N40" s="1118" t="s">
        <v>3051</v>
      </c>
      <c r="O40" s="701" t="s">
        <v>2898</v>
      </c>
      <c r="P40" s="1134">
        <f>SUM(Q40:T40)</f>
        <v>12</v>
      </c>
      <c r="Q40" s="1134">
        <v>3</v>
      </c>
      <c r="R40" s="1134">
        <v>3</v>
      </c>
      <c r="S40" s="1134">
        <v>3</v>
      </c>
      <c r="T40" s="1134">
        <v>3</v>
      </c>
    </row>
    <row r="41" spans="1:20" s="1120" customFormat="1" ht="33" customHeight="1" x14ac:dyDescent="0.3">
      <c r="A41" s="2436"/>
      <c r="B41" s="2455">
        <v>0.5</v>
      </c>
      <c r="C41" s="2425" t="s">
        <v>2899</v>
      </c>
      <c r="D41" s="2432">
        <v>1</v>
      </c>
      <c r="E41" s="2425" t="s">
        <v>2900</v>
      </c>
      <c r="F41" s="2432">
        <v>1</v>
      </c>
      <c r="G41" s="2450" t="s">
        <v>776</v>
      </c>
      <c r="H41" s="2420" t="s">
        <v>2901</v>
      </c>
      <c r="I41" s="2452">
        <v>0.2</v>
      </c>
      <c r="J41" s="2420" t="s">
        <v>370</v>
      </c>
      <c r="K41" s="1158" t="s">
        <v>779</v>
      </c>
      <c r="L41" s="1140" t="s">
        <v>2902</v>
      </c>
      <c r="M41" s="1156">
        <v>0.5</v>
      </c>
      <c r="N41" s="1130" t="s">
        <v>3054</v>
      </c>
      <c r="O41" s="1140" t="s">
        <v>2903</v>
      </c>
      <c r="P41" s="1134">
        <f>SUM(Q41:T41)</f>
        <v>1</v>
      </c>
      <c r="Q41" s="1134">
        <v>1</v>
      </c>
      <c r="R41" s="1134">
        <v>0</v>
      </c>
      <c r="S41" s="1134">
        <v>0</v>
      </c>
      <c r="T41" s="1134">
        <v>0</v>
      </c>
    </row>
    <row r="42" spans="1:20" s="1120" customFormat="1" ht="33" x14ac:dyDescent="0.3">
      <c r="A42" s="2436"/>
      <c r="B42" s="2455"/>
      <c r="C42" s="2425"/>
      <c r="D42" s="2432"/>
      <c r="E42" s="2425"/>
      <c r="F42" s="2432"/>
      <c r="G42" s="2451"/>
      <c r="H42" s="2420"/>
      <c r="I42" s="2452"/>
      <c r="J42" s="2420"/>
      <c r="K42" s="1158" t="s">
        <v>927</v>
      </c>
      <c r="L42" s="701" t="s">
        <v>2904</v>
      </c>
      <c r="M42" s="1156">
        <v>0.5</v>
      </c>
      <c r="N42" s="1130" t="s">
        <v>3054</v>
      </c>
      <c r="O42" s="701" t="s">
        <v>2905</v>
      </c>
      <c r="P42" s="1134">
        <f>SUM(Q42:T42)</f>
        <v>2</v>
      </c>
      <c r="Q42" s="1134">
        <v>0</v>
      </c>
      <c r="R42" s="1134">
        <v>1</v>
      </c>
      <c r="S42" s="1134">
        <v>0</v>
      </c>
      <c r="T42" s="1134">
        <v>1</v>
      </c>
    </row>
    <row r="43" spans="1:20" s="1120" customFormat="1" ht="49.5" x14ac:dyDescent="0.3">
      <c r="A43" s="2436"/>
      <c r="B43" s="2455"/>
      <c r="C43" s="2425"/>
      <c r="D43" s="2432"/>
      <c r="E43" s="2425"/>
      <c r="F43" s="2432"/>
      <c r="G43" s="1131" t="s">
        <v>784</v>
      </c>
      <c r="H43" s="1142" t="s">
        <v>2906</v>
      </c>
      <c r="I43" s="1158">
        <v>0.1</v>
      </c>
      <c r="J43" s="1142" t="s">
        <v>370</v>
      </c>
      <c r="K43" s="1158" t="s">
        <v>787</v>
      </c>
      <c r="L43" s="701" t="s">
        <v>2907</v>
      </c>
      <c r="M43" s="1156">
        <v>1</v>
      </c>
      <c r="N43" s="1130" t="s">
        <v>3056</v>
      </c>
      <c r="O43" s="701" t="s">
        <v>2908</v>
      </c>
      <c r="P43" s="1161">
        <v>1</v>
      </c>
      <c r="Q43" s="1161">
        <v>1</v>
      </c>
      <c r="R43" s="1161">
        <v>1</v>
      </c>
      <c r="S43" s="1161">
        <v>1</v>
      </c>
      <c r="T43" s="1161">
        <v>1</v>
      </c>
    </row>
    <row r="44" spans="1:20" s="1120" customFormat="1" ht="49.5" x14ac:dyDescent="0.3">
      <c r="A44" s="2436"/>
      <c r="B44" s="2455"/>
      <c r="C44" s="2425"/>
      <c r="D44" s="2432"/>
      <c r="E44" s="2425"/>
      <c r="F44" s="2432"/>
      <c r="G44" s="1131" t="s">
        <v>790</v>
      </c>
      <c r="H44" s="1142" t="s">
        <v>2909</v>
      </c>
      <c r="I44" s="1170">
        <v>0.2</v>
      </c>
      <c r="J44" s="1142" t="s">
        <v>370</v>
      </c>
      <c r="K44" s="1170" t="s">
        <v>793</v>
      </c>
      <c r="L44" s="926" t="s">
        <v>2910</v>
      </c>
      <c r="M44" s="1171">
        <v>1</v>
      </c>
      <c r="N44" s="1145" t="s">
        <v>3057</v>
      </c>
      <c r="O44" s="701" t="s">
        <v>2911</v>
      </c>
      <c r="P44" s="1134">
        <f>SUM(Q44:T44)</f>
        <v>2</v>
      </c>
      <c r="Q44" s="1134">
        <v>1</v>
      </c>
      <c r="R44" s="1134">
        <v>0</v>
      </c>
      <c r="S44" s="1134">
        <v>0</v>
      </c>
      <c r="T44" s="1134">
        <v>1</v>
      </c>
    </row>
    <row r="45" spans="1:20" s="1120" customFormat="1" ht="66" x14ac:dyDescent="0.3">
      <c r="A45" s="2436"/>
      <c r="B45" s="2455"/>
      <c r="C45" s="2425"/>
      <c r="D45" s="2432"/>
      <c r="E45" s="2425"/>
      <c r="F45" s="2432"/>
      <c r="G45" s="2453" t="s">
        <v>795</v>
      </c>
      <c r="H45" s="1472" t="s">
        <v>2912</v>
      </c>
      <c r="I45" s="2454">
        <v>0.3</v>
      </c>
      <c r="J45" s="1472" t="s">
        <v>370</v>
      </c>
      <c r="K45" s="1172" t="s">
        <v>798</v>
      </c>
      <c r="L45" s="879" t="s">
        <v>2913</v>
      </c>
      <c r="M45" s="1171">
        <v>0.5</v>
      </c>
      <c r="N45" s="1147"/>
      <c r="O45" s="701" t="s">
        <v>2914</v>
      </c>
      <c r="P45" s="1173" t="s">
        <v>2915</v>
      </c>
      <c r="Q45" s="1173">
        <v>1</v>
      </c>
      <c r="R45" s="1173">
        <v>1</v>
      </c>
      <c r="S45" s="1173">
        <v>1</v>
      </c>
      <c r="T45" s="1173">
        <v>1</v>
      </c>
    </row>
    <row r="46" spans="1:20" s="1120" customFormat="1" ht="49.5" x14ac:dyDescent="0.3">
      <c r="A46" s="2436"/>
      <c r="B46" s="2455"/>
      <c r="C46" s="2425"/>
      <c r="D46" s="2432"/>
      <c r="E46" s="2425"/>
      <c r="F46" s="2432"/>
      <c r="G46" s="2453"/>
      <c r="H46" s="1472"/>
      <c r="I46" s="2454"/>
      <c r="J46" s="1472"/>
      <c r="K46" s="1172" t="s">
        <v>931</v>
      </c>
      <c r="L46" s="701" t="s">
        <v>2916</v>
      </c>
      <c r="M46" s="1171">
        <v>0.5</v>
      </c>
      <c r="N46" s="1147"/>
      <c r="O46" s="701" t="s">
        <v>2917</v>
      </c>
      <c r="P46" s="1174" t="s">
        <v>2918</v>
      </c>
      <c r="Q46" s="1175" t="s">
        <v>2919</v>
      </c>
      <c r="R46" s="1175" t="s">
        <v>2919</v>
      </c>
      <c r="S46" s="1175" t="s">
        <v>2919</v>
      </c>
      <c r="T46" s="1175" t="s">
        <v>2919</v>
      </c>
    </row>
    <row r="47" spans="1:20" ht="181.5" x14ac:dyDescent="0.3">
      <c r="A47" s="2436"/>
      <c r="B47" s="2455"/>
      <c r="C47" s="2425"/>
      <c r="D47" s="2432"/>
      <c r="E47" s="2425"/>
      <c r="F47" s="2432"/>
      <c r="G47" s="1171" t="s">
        <v>930</v>
      </c>
      <c r="H47" s="701" t="s">
        <v>2920</v>
      </c>
      <c r="I47" s="1171">
        <v>0.2</v>
      </c>
      <c r="J47" s="701" t="s">
        <v>370</v>
      </c>
      <c r="K47" s="1171" t="s">
        <v>1087</v>
      </c>
      <c r="L47" s="701" t="s">
        <v>2921</v>
      </c>
      <c r="M47" s="1149">
        <v>1</v>
      </c>
      <c r="N47" s="1150"/>
      <c r="O47" s="701" t="s">
        <v>2922</v>
      </c>
      <c r="P47" s="1175" t="s">
        <v>2923</v>
      </c>
      <c r="Q47" s="1173">
        <v>0.2</v>
      </c>
      <c r="R47" s="1173">
        <v>0.3</v>
      </c>
      <c r="S47" s="1173">
        <v>0.3</v>
      </c>
      <c r="T47" s="1173">
        <v>0.2</v>
      </c>
    </row>
  </sheetData>
  <sheetProtection password="DDB6" sheet="1"/>
  <mergeCells count="79">
    <mergeCell ref="A1:Q8"/>
    <mergeCell ref="R1:T2"/>
    <mergeCell ref="R3:T4"/>
    <mergeCell ref="R5:T6"/>
    <mergeCell ref="R7:T8"/>
    <mergeCell ref="A9:T9"/>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E19:E25"/>
    <mergeCell ref="F19:F25"/>
    <mergeCell ref="G19:G24"/>
    <mergeCell ref="H19:H24"/>
    <mergeCell ref="I19:I24"/>
    <mergeCell ref="J19:J24"/>
    <mergeCell ref="H26:H29"/>
    <mergeCell ref="I26:I29"/>
    <mergeCell ref="J26:J29"/>
    <mergeCell ref="C30:C33"/>
    <mergeCell ref="D30:D33"/>
    <mergeCell ref="E30:E33"/>
    <mergeCell ref="F30:F33"/>
    <mergeCell ref="G30:G31"/>
    <mergeCell ref="H30:H31"/>
    <mergeCell ref="I30:I31"/>
    <mergeCell ref="J30:J31"/>
    <mergeCell ref="C26:C29"/>
    <mergeCell ref="D26:D29"/>
    <mergeCell ref="E26:E29"/>
    <mergeCell ref="F26:F29"/>
    <mergeCell ref="G26:G29"/>
    <mergeCell ref="C34:C40"/>
    <mergeCell ref="D34:D40"/>
    <mergeCell ref="E34:E40"/>
    <mergeCell ref="F34:F40"/>
    <mergeCell ref="G34:G40"/>
    <mergeCell ref="H34:H40"/>
    <mergeCell ref="I34:I40"/>
    <mergeCell ref="J34:J40"/>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47"/>
  <sheetViews>
    <sheetView topLeftCell="E1" zoomScale="75" zoomScaleNormal="75" workbookViewId="0">
      <selection activeCell="L39" sqref="L39"/>
    </sheetView>
  </sheetViews>
  <sheetFormatPr baseColWidth="10" defaultRowHeight="16.5" x14ac:dyDescent="0.3"/>
  <cols>
    <col min="1" max="1" width="13.425781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7" style="1178" customWidth="1"/>
    <col min="10" max="10" width="21" style="1178" customWidth="1"/>
    <col min="11" max="11" width="7" style="1178" customWidth="1"/>
    <col min="12" max="12" width="53.42578125" style="1" customWidth="1"/>
    <col min="13" max="13" width="7.5703125" style="1155" customWidth="1"/>
    <col min="14" max="14" width="21" style="1151" customWidth="1"/>
    <col min="15" max="15" width="39.85546875" style="1151" customWidth="1"/>
    <col min="16" max="16" width="13.140625" style="1151" customWidth="1"/>
    <col min="17" max="17" width="11.42578125" style="1151"/>
    <col min="18" max="18" width="10.140625" style="1151" customWidth="1"/>
    <col min="19" max="19" width="11.42578125" style="1151"/>
    <col min="20" max="20" width="10" style="1151" customWidth="1"/>
    <col min="21" max="16384" width="11.42578125" style="1151"/>
  </cols>
  <sheetData>
    <row r="1" spans="1:20"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0"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0"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0"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0"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0"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0"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0"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0" s="287" customFormat="1" ht="30" customHeight="1" x14ac:dyDescent="0.3">
      <c r="A9" s="1429" t="s">
        <v>3058</v>
      </c>
      <c r="B9" s="1429"/>
      <c r="C9" s="1429"/>
      <c r="D9" s="1429"/>
      <c r="E9" s="1429"/>
      <c r="F9" s="1429"/>
      <c r="G9" s="1429"/>
      <c r="H9" s="1429"/>
      <c r="I9" s="1429"/>
      <c r="J9" s="1429"/>
      <c r="K9" s="1429"/>
      <c r="L9" s="1429"/>
      <c r="M9" s="1429"/>
      <c r="N9" s="1429"/>
      <c r="O9" s="1429"/>
      <c r="P9" s="1429"/>
      <c r="Q9" s="1429"/>
      <c r="R9" s="1429"/>
      <c r="S9" s="1429"/>
      <c r="T9" s="1429"/>
    </row>
    <row r="10" spans="1:20"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0" s="1113"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35" t="s">
        <v>2810</v>
      </c>
      <c r="Q11" s="2435"/>
      <c r="R11" s="2435"/>
      <c r="S11" s="2435"/>
      <c r="T11" s="2435"/>
    </row>
    <row r="12" spans="1:20" s="1113" customFormat="1"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row>
    <row r="13" spans="1:20" s="1120" customFormat="1" ht="115.5" customHeight="1" x14ac:dyDescent="0.3">
      <c r="A13" s="2436" t="s">
        <v>2813</v>
      </c>
      <c r="B13" s="2455">
        <v>0.5</v>
      </c>
      <c r="C13" s="1114" t="s">
        <v>2814</v>
      </c>
      <c r="D13" s="1131">
        <v>0.15</v>
      </c>
      <c r="E13" s="1114" t="s">
        <v>2815</v>
      </c>
      <c r="F13" s="1131">
        <v>1</v>
      </c>
      <c r="G13" s="1131" t="s">
        <v>65</v>
      </c>
      <c r="H13" s="1114" t="s">
        <v>2816</v>
      </c>
      <c r="I13" s="1131">
        <v>1</v>
      </c>
      <c r="J13" s="1114" t="s">
        <v>370</v>
      </c>
      <c r="K13" s="1131" t="s">
        <v>69</v>
      </c>
      <c r="L13" s="1116" t="s">
        <v>2817</v>
      </c>
      <c r="M13" s="1156">
        <v>1</v>
      </c>
      <c r="N13" s="1116" t="s">
        <v>3059</v>
      </c>
      <c r="O13" s="1116" t="s">
        <v>2819</v>
      </c>
      <c r="P13" s="1134">
        <v>4</v>
      </c>
      <c r="Q13" s="1134">
        <v>1</v>
      </c>
      <c r="R13" s="1134">
        <v>1</v>
      </c>
      <c r="S13" s="1134">
        <v>1</v>
      </c>
      <c r="T13" s="1134">
        <v>1</v>
      </c>
    </row>
    <row r="14" spans="1:20" s="1120" customFormat="1" ht="66" x14ac:dyDescent="0.3">
      <c r="A14" s="2436"/>
      <c r="B14" s="2455"/>
      <c r="C14" s="2433" t="s">
        <v>2820</v>
      </c>
      <c r="D14" s="2432">
        <v>0.2</v>
      </c>
      <c r="E14" s="2425" t="s">
        <v>2821</v>
      </c>
      <c r="F14" s="2452">
        <v>0.5</v>
      </c>
      <c r="G14" s="1158" t="s">
        <v>84</v>
      </c>
      <c r="H14" s="709" t="s">
        <v>2822</v>
      </c>
      <c r="I14" s="1158">
        <v>0.8</v>
      </c>
      <c r="J14" s="709" t="s">
        <v>370</v>
      </c>
      <c r="K14" s="1158" t="s">
        <v>87</v>
      </c>
      <c r="L14" s="701" t="s">
        <v>2823</v>
      </c>
      <c r="M14" s="1156">
        <v>1</v>
      </c>
      <c r="N14" s="1118" t="s">
        <v>3059</v>
      </c>
      <c r="O14" s="701" t="s">
        <v>2825</v>
      </c>
      <c r="P14" s="1215" t="s">
        <v>3060</v>
      </c>
      <c r="Q14" s="1134"/>
      <c r="R14" s="1134"/>
      <c r="S14" s="1134"/>
      <c r="T14" s="1134"/>
    </row>
    <row r="15" spans="1:20" s="1120" customFormat="1" ht="55.5" customHeight="1" x14ac:dyDescent="0.3">
      <c r="A15" s="2436"/>
      <c r="B15" s="2455"/>
      <c r="C15" s="2433"/>
      <c r="D15" s="2432"/>
      <c r="E15" s="2425"/>
      <c r="F15" s="2452"/>
      <c r="G15" s="1158" t="s">
        <v>93</v>
      </c>
      <c r="H15" s="709" t="s">
        <v>2827</v>
      </c>
      <c r="I15" s="1158">
        <v>0.2</v>
      </c>
      <c r="J15" s="709" t="s">
        <v>370</v>
      </c>
      <c r="K15" s="1158" t="s">
        <v>97</v>
      </c>
      <c r="L15" s="701" t="s">
        <v>2828</v>
      </c>
      <c r="M15" s="1156">
        <v>1</v>
      </c>
      <c r="N15" s="1116" t="s">
        <v>3059</v>
      </c>
      <c r="O15" s="701" t="s">
        <v>2830</v>
      </c>
      <c r="P15" s="1161">
        <v>1</v>
      </c>
      <c r="Q15" s="1134"/>
      <c r="R15" s="1134"/>
      <c r="S15" s="1134"/>
      <c r="T15" s="1134"/>
    </row>
    <row r="16" spans="1:20" s="1120" customFormat="1" ht="66" x14ac:dyDescent="0.3">
      <c r="A16" s="2436"/>
      <c r="B16" s="2455"/>
      <c r="C16" s="2433"/>
      <c r="D16" s="2432"/>
      <c r="E16" s="2425" t="s">
        <v>2831</v>
      </c>
      <c r="F16" s="2452">
        <v>0.5</v>
      </c>
      <c r="G16" s="2452" t="s">
        <v>101</v>
      </c>
      <c r="H16" s="2425" t="s">
        <v>2832</v>
      </c>
      <c r="I16" s="2452">
        <v>1</v>
      </c>
      <c r="J16" s="2425" t="s">
        <v>370</v>
      </c>
      <c r="K16" s="1158" t="s">
        <v>104</v>
      </c>
      <c r="L16" s="701" t="s">
        <v>2833</v>
      </c>
      <c r="M16" s="1156">
        <v>0.2</v>
      </c>
      <c r="N16" s="1116" t="s">
        <v>3059</v>
      </c>
      <c r="O16" s="724" t="s">
        <v>2834</v>
      </c>
      <c r="P16" s="1159" t="s">
        <v>3061</v>
      </c>
      <c r="Q16" s="1134"/>
      <c r="R16" s="1134"/>
      <c r="S16" s="1134"/>
      <c r="T16" s="1134"/>
    </row>
    <row r="17" spans="1:24" s="1120" customFormat="1" ht="66" x14ac:dyDescent="0.3">
      <c r="A17" s="2436"/>
      <c r="B17" s="2455"/>
      <c r="C17" s="2433"/>
      <c r="D17" s="2432"/>
      <c r="E17" s="2425"/>
      <c r="F17" s="2452"/>
      <c r="G17" s="2452"/>
      <c r="H17" s="2425"/>
      <c r="I17" s="2452"/>
      <c r="J17" s="2425"/>
      <c r="K17" s="1158" t="s">
        <v>341</v>
      </c>
      <c r="L17" s="879" t="s">
        <v>2835</v>
      </c>
      <c r="M17" s="1160">
        <v>0.5</v>
      </c>
      <c r="N17" s="879" t="s">
        <v>3062</v>
      </c>
      <c r="O17" s="724" t="s">
        <v>2836</v>
      </c>
      <c r="P17" s="1159" t="s">
        <v>3063</v>
      </c>
      <c r="Q17" s="1134"/>
      <c r="R17" s="1134"/>
      <c r="S17" s="1134"/>
      <c r="T17" s="1134"/>
    </row>
    <row r="18" spans="1:24" s="1120" customFormat="1" ht="33" x14ac:dyDescent="0.3">
      <c r="A18" s="2436"/>
      <c r="B18" s="2455"/>
      <c r="C18" s="2433"/>
      <c r="D18" s="2432"/>
      <c r="E18" s="2425"/>
      <c r="F18" s="2452"/>
      <c r="G18" s="2452"/>
      <c r="H18" s="2425"/>
      <c r="I18" s="2452"/>
      <c r="J18" s="2425"/>
      <c r="K18" s="1158" t="s">
        <v>342</v>
      </c>
      <c r="L18" s="701" t="s">
        <v>2837</v>
      </c>
      <c r="M18" s="1156">
        <v>0.3</v>
      </c>
      <c r="N18" s="701" t="s">
        <v>3059</v>
      </c>
      <c r="O18" s="701" t="s">
        <v>2825</v>
      </c>
      <c r="P18" s="1162">
        <v>1</v>
      </c>
      <c r="Q18" s="1134"/>
      <c r="R18" s="1134"/>
      <c r="S18" s="1134"/>
      <c r="T18" s="1134"/>
    </row>
    <row r="19" spans="1:24" s="1120" customFormat="1" ht="132" customHeight="1" x14ac:dyDescent="0.3">
      <c r="A19" s="2436"/>
      <c r="B19" s="2455"/>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127" t="s">
        <v>2842</v>
      </c>
      <c r="P19" s="1119">
        <v>4</v>
      </c>
      <c r="Q19" s="1119">
        <v>1</v>
      </c>
      <c r="R19" s="1119">
        <v>1</v>
      </c>
      <c r="S19" s="1119">
        <v>1</v>
      </c>
      <c r="T19" s="1119">
        <v>1</v>
      </c>
    </row>
    <row r="20" spans="1:24" s="1120" customFormat="1" ht="188.25" customHeight="1" x14ac:dyDescent="0.3">
      <c r="A20" s="2436"/>
      <c r="B20" s="2455"/>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4" s="1120" customFormat="1" ht="116.25" customHeight="1" x14ac:dyDescent="0.3">
      <c r="A21" s="2436"/>
      <c r="B21" s="2455"/>
      <c r="C21" s="2433"/>
      <c r="D21" s="2432"/>
      <c r="E21" s="2425"/>
      <c r="F21" s="2432"/>
      <c r="G21" s="2456"/>
      <c r="H21" s="2431"/>
      <c r="I21" s="2452"/>
      <c r="J21" s="2431"/>
      <c r="K21" s="1158" t="s">
        <v>1755</v>
      </c>
      <c r="L21" s="1164" t="s">
        <v>2845</v>
      </c>
      <c r="M21" s="1156">
        <v>0.15</v>
      </c>
      <c r="N21" s="1126"/>
      <c r="O21" s="1127" t="s">
        <v>2846</v>
      </c>
      <c r="P21" s="1119">
        <v>3</v>
      </c>
      <c r="Q21" s="1119"/>
      <c r="R21" s="1119">
        <v>1</v>
      </c>
      <c r="S21" s="1119">
        <v>1</v>
      </c>
      <c r="T21" s="1119">
        <v>1</v>
      </c>
    </row>
    <row r="22" spans="1:24" s="1120" customFormat="1" ht="121.5" customHeight="1" x14ac:dyDescent="0.3">
      <c r="A22" s="2436"/>
      <c r="B22" s="2455"/>
      <c r="C22" s="2433"/>
      <c r="D22" s="2432"/>
      <c r="E22" s="2425"/>
      <c r="F22" s="2432"/>
      <c r="G22" s="2456"/>
      <c r="H22" s="2431"/>
      <c r="I22" s="2452"/>
      <c r="J22" s="2431"/>
      <c r="K22" s="1158" t="s">
        <v>2197</v>
      </c>
      <c r="L22" s="1164" t="s">
        <v>2978</v>
      </c>
      <c r="M22" s="1156">
        <v>0.1</v>
      </c>
      <c r="N22" s="1126"/>
      <c r="O22" s="1127" t="s">
        <v>2848</v>
      </c>
      <c r="P22" s="1119">
        <v>9</v>
      </c>
      <c r="Q22" s="1119"/>
      <c r="R22" s="1119">
        <v>3</v>
      </c>
      <c r="S22" s="1119">
        <v>3</v>
      </c>
      <c r="T22" s="1119">
        <v>3</v>
      </c>
    </row>
    <row r="23" spans="1:24" s="1120" customFormat="1" ht="116.25" customHeight="1" x14ac:dyDescent="0.3">
      <c r="A23" s="2436"/>
      <c r="B23" s="2455"/>
      <c r="C23" s="2433"/>
      <c r="D23" s="2432"/>
      <c r="E23" s="2425"/>
      <c r="F23" s="2432"/>
      <c r="G23" s="2456"/>
      <c r="H23" s="2431"/>
      <c r="I23" s="2452"/>
      <c r="J23" s="2431"/>
      <c r="K23" s="1158" t="s">
        <v>2201</v>
      </c>
      <c r="L23" s="1164" t="s">
        <v>2849</v>
      </c>
      <c r="M23" s="1156">
        <v>0.1</v>
      </c>
      <c r="N23" s="1126"/>
      <c r="O23" s="1127" t="s">
        <v>2933</v>
      </c>
      <c r="P23" s="1119">
        <v>3</v>
      </c>
      <c r="Q23" s="1119"/>
      <c r="R23" s="1119">
        <v>1</v>
      </c>
      <c r="S23" s="1119">
        <v>1</v>
      </c>
      <c r="T23" s="1119">
        <v>1</v>
      </c>
    </row>
    <row r="24" spans="1:24" s="1120" customFormat="1" ht="77.25" customHeight="1" x14ac:dyDescent="0.3">
      <c r="A24" s="2436"/>
      <c r="B24" s="2455"/>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4" s="1120" customFormat="1" ht="68.25" customHeight="1" x14ac:dyDescent="0.3">
      <c r="A25" s="2436"/>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4" s="1120" customFormat="1" ht="49.5" x14ac:dyDescent="0.3">
      <c r="A26" s="2436"/>
      <c r="B26" s="2455"/>
      <c r="C26" s="2433" t="s">
        <v>2855</v>
      </c>
      <c r="D26" s="2432">
        <v>0.15</v>
      </c>
      <c r="E26" s="2425" t="s">
        <v>2856</v>
      </c>
      <c r="F26" s="2432">
        <v>1</v>
      </c>
      <c r="G26" s="2432" t="s">
        <v>121</v>
      </c>
      <c r="H26" s="2431" t="s">
        <v>2857</v>
      </c>
      <c r="I26" s="2432">
        <v>1</v>
      </c>
      <c r="J26" s="2431" t="s">
        <v>370</v>
      </c>
      <c r="K26" s="1131" t="s">
        <v>124</v>
      </c>
      <c r="L26" s="1129" t="s">
        <v>2858</v>
      </c>
      <c r="M26" s="1156">
        <v>0.25</v>
      </c>
      <c r="N26" s="1129" t="s">
        <v>3064</v>
      </c>
      <c r="O26" s="1129" t="s">
        <v>2860</v>
      </c>
      <c r="P26" s="1134" t="s">
        <v>3060</v>
      </c>
      <c r="Q26" s="1134"/>
      <c r="R26" s="1134"/>
      <c r="S26" s="1134"/>
      <c r="T26" s="1134"/>
    </row>
    <row r="27" spans="1:24" s="1120" customFormat="1" ht="66" x14ac:dyDescent="0.3">
      <c r="A27" s="2436"/>
      <c r="B27" s="2455"/>
      <c r="C27" s="2433"/>
      <c r="D27" s="2432"/>
      <c r="E27" s="2425"/>
      <c r="F27" s="2432"/>
      <c r="G27" s="2432"/>
      <c r="H27" s="2431"/>
      <c r="I27" s="2432"/>
      <c r="J27" s="2431"/>
      <c r="K27" s="1131" t="s">
        <v>1020</v>
      </c>
      <c r="L27" s="1129" t="s">
        <v>2861</v>
      </c>
      <c r="M27" s="1156">
        <v>0.25</v>
      </c>
      <c r="N27" s="1124" t="s">
        <v>3062</v>
      </c>
      <c r="O27" s="1129" t="s">
        <v>2863</v>
      </c>
      <c r="P27" s="1134">
        <v>4</v>
      </c>
      <c r="Q27" s="1134">
        <v>1</v>
      </c>
      <c r="R27" s="1134">
        <v>1</v>
      </c>
      <c r="S27" s="1134">
        <v>1</v>
      </c>
      <c r="T27" s="1134">
        <v>1</v>
      </c>
      <c r="U27" s="1216"/>
      <c r="V27" s="1216"/>
      <c r="W27" s="1216"/>
      <c r="X27" s="1216"/>
    </row>
    <row r="28" spans="1:24" s="1120" customFormat="1" ht="66" x14ac:dyDescent="0.3">
      <c r="A28" s="2436"/>
      <c r="B28" s="2455"/>
      <c r="C28" s="2433"/>
      <c r="D28" s="2432"/>
      <c r="E28" s="2425"/>
      <c r="F28" s="2432"/>
      <c r="G28" s="2432"/>
      <c r="H28" s="2431"/>
      <c r="I28" s="2432"/>
      <c r="J28" s="2431"/>
      <c r="K28" s="1131" t="s">
        <v>1775</v>
      </c>
      <c r="L28" s="1129" t="s">
        <v>2864</v>
      </c>
      <c r="M28" s="1156">
        <v>0.25</v>
      </c>
      <c r="N28" s="1124" t="s">
        <v>3062</v>
      </c>
      <c r="O28" s="1129" t="s">
        <v>2865</v>
      </c>
      <c r="P28" s="1159" t="s">
        <v>3065</v>
      </c>
      <c r="Q28" s="1134"/>
      <c r="R28" s="1134"/>
      <c r="S28" s="1134"/>
      <c r="T28" s="1134"/>
    </row>
    <row r="29" spans="1:24" s="1120" customFormat="1" ht="49.5" x14ac:dyDescent="0.3">
      <c r="A29" s="2436"/>
      <c r="B29" s="2455"/>
      <c r="C29" s="2433"/>
      <c r="D29" s="2432"/>
      <c r="E29" s="2425"/>
      <c r="F29" s="2432"/>
      <c r="G29" s="2432"/>
      <c r="H29" s="2431"/>
      <c r="I29" s="2432"/>
      <c r="J29" s="2431"/>
      <c r="K29" s="1131" t="s">
        <v>1778</v>
      </c>
      <c r="L29" s="1129" t="s">
        <v>2866</v>
      </c>
      <c r="M29" s="1156">
        <v>0.25</v>
      </c>
      <c r="N29" s="879" t="s">
        <v>3062</v>
      </c>
      <c r="O29" s="1129" t="s">
        <v>2867</v>
      </c>
      <c r="P29" s="1161">
        <v>1</v>
      </c>
      <c r="Q29" s="1134"/>
      <c r="R29" s="1134"/>
      <c r="S29" s="1134"/>
      <c r="T29" s="1134"/>
    </row>
    <row r="30" spans="1:24" s="1120" customFormat="1" ht="106.5" customHeight="1" x14ac:dyDescent="0.3">
      <c r="A30" s="2436"/>
      <c r="B30" s="2455"/>
      <c r="C30" s="2431" t="s">
        <v>2868</v>
      </c>
      <c r="D30" s="2432">
        <v>0.15</v>
      </c>
      <c r="E30" s="2425" t="s">
        <v>2869</v>
      </c>
      <c r="F30" s="2432">
        <v>1</v>
      </c>
      <c r="G30" s="2432" t="s">
        <v>127</v>
      </c>
      <c r="H30" s="2425" t="s">
        <v>2870</v>
      </c>
      <c r="I30" s="2432">
        <v>0.4</v>
      </c>
      <c r="J30" s="2425" t="s">
        <v>370</v>
      </c>
      <c r="K30" s="1131" t="s">
        <v>130</v>
      </c>
      <c r="L30" s="701" t="s">
        <v>2871</v>
      </c>
      <c r="M30" s="1156">
        <v>0.5</v>
      </c>
      <c r="N30" s="701" t="s">
        <v>3066</v>
      </c>
      <c r="O30" s="701" t="s">
        <v>2872</v>
      </c>
      <c r="P30" s="1161">
        <v>1</v>
      </c>
      <c r="Q30" s="1134"/>
      <c r="R30" s="1134"/>
      <c r="S30" s="1134"/>
      <c r="T30" s="1134"/>
    </row>
    <row r="31" spans="1:24" s="1120" customFormat="1" ht="49.5" x14ac:dyDescent="0.3">
      <c r="A31" s="2436"/>
      <c r="B31" s="2455"/>
      <c r="C31" s="2431"/>
      <c r="D31" s="2432"/>
      <c r="E31" s="2425"/>
      <c r="F31" s="2432"/>
      <c r="G31" s="2432"/>
      <c r="H31" s="2425"/>
      <c r="I31" s="2432"/>
      <c r="J31" s="2425"/>
      <c r="K31" s="1131" t="s">
        <v>737</v>
      </c>
      <c r="L31" s="701" t="s">
        <v>2873</v>
      </c>
      <c r="M31" s="1156">
        <v>0.5</v>
      </c>
      <c r="N31" s="701" t="s">
        <v>3067</v>
      </c>
      <c r="O31" s="701" t="s">
        <v>2874</v>
      </c>
      <c r="P31" s="1161">
        <v>1</v>
      </c>
      <c r="Q31" s="1134"/>
      <c r="R31" s="1134"/>
      <c r="S31" s="1134"/>
      <c r="T31" s="1134"/>
    </row>
    <row r="32" spans="1:24" s="1120" customFormat="1" ht="94.5" customHeight="1" x14ac:dyDescent="0.3">
      <c r="A32" s="2436"/>
      <c r="B32" s="2455"/>
      <c r="C32" s="2431"/>
      <c r="D32" s="2432"/>
      <c r="E32" s="2425"/>
      <c r="F32" s="2432"/>
      <c r="G32" s="1131" t="s">
        <v>132</v>
      </c>
      <c r="H32" s="709" t="s">
        <v>2875</v>
      </c>
      <c r="I32" s="1131">
        <v>0.3</v>
      </c>
      <c r="J32" s="709" t="s">
        <v>370</v>
      </c>
      <c r="K32" s="1131" t="s">
        <v>136</v>
      </c>
      <c r="L32" s="701" t="s">
        <v>2876</v>
      </c>
      <c r="M32" s="1156">
        <v>1</v>
      </c>
      <c r="N32" s="1122"/>
      <c r="O32" s="701" t="s">
        <v>2877</v>
      </c>
      <c r="P32" s="1119">
        <v>48</v>
      </c>
      <c r="Q32" s="878" t="s">
        <v>2878</v>
      </c>
      <c r="R32" s="878" t="s">
        <v>2878</v>
      </c>
      <c r="S32" s="878" t="s">
        <v>2878</v>
      </c>
      <c r="T32" s="878" t="s">
        <v>2878</v>
      </c>
    </row>
    <row r="33" spans="1:23" s="1120" customFormat="1" ht="66" x14ac:dyDescent="0.3">
      <c r="A33" s="2436"/>
      <c r="B33" s="2455"/>
      <c r="C33" s="2431"/>
      <c r="D33" s="2432"/>
      <c r="E33" s="2425"/>
      <c r="F33" s="2432"/>
      <c r="G33" s="1132" t="s">
        <v>140</v>
      </c>
      <c r="H33" s="1128" t="s">
        <v>2879</v>
      </c>
      <c r="I33" s="1131">
        <v>0.3</v>
      </c>
      <c r="J33" s="1128" t="s">
        <v>370</v>
      </c>
      <c r="K33" s="1133" t="s">
        <v>143</v>
      </c>
      <c r="L33" s="1128" t="s">
        <v>2880</v>
      </c>
      <c r="M33" s="1156">
        <v>1</v>
      </c>
      <c r="N33" s="1134"/>
      <c r="O33" s="701" t="s">
        <v>2881</v>
      </c>
      <c r="P33" s="1119">
        <v>48</v>
      </c>
      <c r="Q33" s="878" t="s">
        <v>2878</v>
      </c>
      <c r="R33" s="878" t="s">
        <v>2878</v>
      </c>
      <c r="S33" s="878" t="s">
        <v>2878</v>
      </c>
      <c r="T33" s="878" t="s">
        <v>2878</v>
      </c>
    </row>
    <row r="34" spans="1:23" s="1120" customFormat="1" ht="66" x14ac:dyDescent="0.3">
      <c r="A34" s="2436"/>
      <c r="B34" s="2455"/>
      <c r="C34" s="2428" t="s">
        <v>2882</v>
      </c>
      <c r="D34" s="2432">
        <v>0.15</v>
      </c>
      <c r="E34" s="2428" t="s">
        <v>2883</v>
      </c>
      <c r="F34" s="2432">
        <v>1</v>
      </c>
      <c r="G34" s="2456" t="s">
        <v>762</v>
      </c>
      <c r="H34" s="2427" t="s">
        <v>2884</v>
      </c>
      <c r="I34" s="2457">
        <v>1</v>
      </c>
      <c r="J34" s="2427" t="s">
        <v>574</v>
      </c>
      <c r="K34" s="1168" t="s">
        <v>766</v>
      </c>
      <c r="L34" s="1136" t="s">
        <v>2885</v>
      </c>
      <c r="M34" s="1169">
        <v>0.2</v>
      </c>
      <c r="N34" s="701" t="s">
        <v>3068</v>
      </c>
      <c r="O34" s="701" t="s">
        <v>2886</v>
      </c>
      <c r="P34" s="1161">
        <v>1</v>
      </c>
      <c r="Q34" s="1134"/>
      <c r="R34" s="1134"/>
      <c r="S34" s="1134"/>
      <c r="T34" s="1134"/>
    </row>
    <row r="35" spans="1:23" s="1120" customFormat="1" ht="66" x14ac:dyDescent="0.3">
      <c r="A35" s="2436"/>
      <c r="B35" s="2455"/>
      <c r="C35" s="2428"/>
      <c r="D35" s="2432"/>
      <c r="E35" s="2428"/>
      <c r="F35" s="2432"/>
      <c r="G35" s="2456"/>
      <c r="H35" s="2428"/>
      <c r="I35" s="2455"/>
      <c r="J35" s="2428"/>
      <c r="K35" s="1168" t="s">
        <v>770</v>
      </c>
      <c r="L35" s="879" t="s">
        <v>2887</v>
      </c>
      <c r="M35" s="1160">
        <v>0.2</v>
      </c>
      <c r="N35" s="701" t="s">
        <v>3068</v>
      </c>
      <c r="O35" s="701" t="s">
        <v>2888</v>
      </c>
      <c r="P35" s="1161">
        <v>1</v>
      </c>
      <c r="Q35" s="1134"/>
      <c r="R35" s="1134"/>
      <c r="S35" s="1134"/>
      <c r="T35" s="1134"/>
    </row>
    <row r="36" spans="1:23" s="1120" customFormat="1" ht="33" x14ac:dyDescent="0.3">
      <c r="A36" s="2436"/>
      <c r="B36" s="2455"/>
      <c r="C36" s="2428"/>
      <c r="D36" s="2432"/>
      <c r="E36" s="2428"/>
      <c r="F36" s="2432"/>
      <c r="G36" s="2456"/>
      <c r="H36" s="2428"/>
      <c r="I36" s="2455"/>
      <c r="J36" s="2428"/>
      <c r="K36" s="1168" t="s">
        <v>772</v>
      </c>
      <c r="L36" s="879" t="s">
        <v>2889</v>
      </c>
      <c r="M36" s="1160">
        <v>0.1</v>
      </c>
      <c r="N36" s="1207" t="s">
        <v>3069</v>
      </c>
      <c r="O36" s="701" t="s">
        <v>2890</v>
      </c>
      <c r="P36" s="1161">
        <v>1</v>
      </c>
      <c r="Q36" s="1134"/>
      <c r="R36" s="1134"/>
      <c r="S36" s="1134"/>
      <c r="T36" s="1134"/>
    </row>
    <row r="37" spans="1:23" s="1120" customFormat="1" ht="33" x14ac:dyDescent="0.3">
      <c r="A37" s="2436"/>
      <c r="B37" s="2455"/>
      <c r="C37" s="2428"/>
      <c r="D37" s="2432"/>
      <c r="E37" s="2428"/>
      <c r="F37" s="2432"/>
      <c r="G37" s="2456"/>
      <c r="H37" s="2428"/>
      <c r="I37" s="2455"/>
      <c r="J37" s="2428"/>
      <c r="K37" s="1168" t="s">
        <v>2051</v>
      </c>
      <c r="L37" s="879" t="s">
        <v>2891</v>
      </c>
      <c r="M37" s="1160">
        <v>0.1</v>
      </c>
      <c r="N37" s="1207" t="s">
        <v>3070</v>
      </c>
      <c r="O37" s="701" t="s">
        <v>2892</v>
      </c>
      <c r="P37" s="1161">
        <v>1</v>
      </c>
      <c r="Q37" s="1134"/>
      <c r="R37" s="1134"/>
      <c r="S37" s="1134"/>
      <c r="T37" s="1134"/>
    </row>
    <row r="38" spans="1:23" s="1120" customFormat="1" ht="66" x14ac:dyDescent="0.3">
      <c r="A38" s="2436"/>
      <c r="B38" s="2455"/>
      <c r="C38" s="2428"/>
      <c r="D38" s="2432"/>
      <c r="E38" s="2428"/>
      <c r="F38" s="2432"/>
      <c r="G38" s="2456"/>
      <c r="H38" s="2428"/>
      <c r="I38" s="2455"/>
      <c r="J38" s="2428"/>
      <c r="K38" s="1168" t="s">
        <v>2054</v>
      </c>
      <c r="L38" s="879" t="s">
        <v>2893</v>
      </c>
      <c r="M38" s="1160">
        <v>0.2</v>
      </c>
      <c r="N38" s="701" t="s">
        <v>3068</v>
      </c>
      <c r="O38" s="701" t="s">
        <v>2894</v>
      </c>
      <c r="P38" s="1161">
        <v>1</v>
      </c>
      <c r="Q38" s="1134"/>
      <c r="R38" s="1134"/>
      <c r="S38" s="1134"/>
      <c r="T38" s="1134"/>
    </row>
    <row r="39" spans="1:23" s="1120" customFormat="1" x14ac:dyDescent="0.3">
      <c r="A39" s="2436"/>
      <c r="B39" s="2455"/>
      <c r="C39" s="2428"/>
      <c r="D39" s="2432"/>
      <c r="E39" s="2428"/>
      <c r="F39" s="2432"/>
      <c r="G39" s="2456"/>
      <c r="H39" s="2428"/>
      <c r="I39" s="2455"/>
      <c r="J39" s="2428"/>
      <c r="K39" s="1168" t="s">
        <v>2057</v>
      </c>
      <c r="L39" s="879" t="s">
        <v>2895</v>
      </c>
      <c r="M39" s="1160">
        <v>0.1</v>
      </c>
      <c r="N39" s="970" t="s">
        <v>3070</v>
      </c>
      <c r="O39" s="701" t="s">
        <v>2896</v>
      </c>
      <c r="P39" s="1161">
        <v>1</v>
      </c>
      <c r="Q39" s="1134"/>
      <c r="R39" s="1134"/>
      <c r="S39" s="1134"/>
      <c r="T39" s="1134"/>
    </row>
    <row r="40" spans="1:23" s="1120" customFormat="1" ht="33" x14ac:dyDescent="0.3">
      <c r="A40" s="2436"/>
      <c r="B40" s="2455"/>
      <c r="C40" s="2428"/>
      <c r="D40" s="2432"/>
      <c r="E40" s="2428"/>
      <c r="F40" s="2432"/>
      <c r="G40" s="2451"/>
      <c r="H40" s="2428"/>
      <c r="I40" s="2455"/>
      <c r="J40" s="2428"/>
      <c r="K40" s="1168" t="s">
        <v>2060</v>
      </c>
      <c r="L40" s="879" t="s">
        <v>2897</v>
      </c>
      <c r="M40" s="1160">
        <v>0.1</v>
      </c>
      <c r="N40" s="701" t="s">
        <v>3071</v>
      </c>
      <c r="O40" s="701" t="s">
        <v>2898</v>
      </c>
      <c r="P40" s="1134">
        <v>12</v>
      </c>
      <c r="Q40" s="1134">
        <v>3</v>
      </c>
      <c r="R40" s="1134">
        <v>3</v>
      </c>
      <c r="S40" s="1134">
        <v>3</v>
      </c>
      <c r="T40" s="1134">
        <v>3</v>
      </c>
    </row>
    <row r="41" spans="1:23" s="1120" customFormat="1" ht="155.25" customHeight="1" x14ac:dyDescent="0.3">
      <c r="A41" s="2436"/>
      <c r="B41" s="2455">
        <v>0.5</v>
      </c>
      <c r="C41" s="2425" t="s">
        <v>2899</v>
      </c>
      <c r="D41" s="2432">
        <v>1</v>
      </c>
      <c r="E41" s="2425" t="s">
        <v>2900</v>
      </c>
      <c r="F41" s="2432">
        <v>1</v>
      </c>
      <c r="G41" s="2450" t="s">
        <v>776</v>
      </c>
      <c r="H41" s="2420" t="s">
        <v>2901</v>
      </c>
      <c r="I41" s="2452">
        <v>0.2</v>
      </c>
      <c r="J41" s="2420" t="s">
        <v>370</v>
      </c>
      <c r="K41" s="1158" t="s">
        <v>779</v>
      </c>
      <c r="L41" s="1140" t="s">
        <v>2902</v>
      </c>
      <c r="M41" s="1156">
        <v>0.5</v>
      </c>
      <c r="N41" s="879" t="s">
        <v>3069</v>
      </c>
      <c r="O41" s="1140" t="s">
        <v>2903</v>
      </c>
      <c r="P41" s="1159" t="s">
        <v>3072</v>
      </c>
      <c r="Q41" s="1134"/>
      <c r="R41" s="1134"/>
      <c r="S41" s="1134"/>
      <c r="T41" s="1134"/>
    </row>
    <row r="42" spans="1:23" s="1120" customFormat="1" ht="33" x14ac:dyDescent="0.3">
      <c r="A42" s="2436"/>
      <c r="B42" s="2455"/>
      <c r="C42" s="2425"/>
      <c r="D42" s="2432"/>
      <c r="E42" s="2425"/>
      <c r="F42" s="2432"/>
      <c r="G42" s="2451"/>
      <c r="H42" s="2420"/>
      <c r="I42" s="2452"/>
      <c r="J42" s="2420"/>
      <c r="K42" s="1158" t="s">
        <v>927</v>
      </c>
      <c r="L42" s="701" t="s">
        <v>2904</v>
      </c>
      <c r="M42" s="1156">
        <v>0.5</v>
      </c>
      <c r="N42" s="701" t="s">
        <v>3073</v>
      </c>
      <c r="O42" s="701" t="s">
        <v>2905</v>
      </c>
      <c r="P42" s="1134">
        <v>2</v>
      </c>
      <c r="Q42" s="1134"/>
      <c r="R42" s="1134">
        <v>1</v>
      </c>
      <c r="S42" s="1134"/>
      <c r="T42" s="1134">
        <v>1</v>
      </c>
    </row>
    <row r="43" spans="1:23" s="1120" customFormat="1" ht="49.5" x14ac:dyDescent="0.3">
      <c r="A43" s="2436"/>
      <c r="B43" s="2455"/>
      <c r="C43" s="2425"/>
      <c r="D43" s="2432"/>
      <c r="E43" s="2425"/>
      <c r="F43" s="2432"/>
      <c r="G43" s="1131" t="s">
        <v>784</v>
      </c>
      <c r="H43" s="1142" t="s">
        <v>2906</v>
      </c>
      <c r="I43" s="1158">
        <v>0.1</v>
      </c>
      <c r="J43" s="1142" t="s">
        <v>370</v>
      </c>
      <c r="K43" s="1158" t="s">
        <v>787</v>
      </c>
      <c r="L43" s="701" t="s">
        <v>2907</v>
      </c>
      <c r="M43" s="1156">
        <v>1</v>
      </c>
      <c r="N43" s="1122" t="s">
        <v>3074</v>
      </c>
      <c r="O43" s="701" t="s">
        <v>2908</v>
      </c>
      <c r="P43" s="1134">
        <v>56</v>
      </c>
      <c r="Q43" s="1134"/>
      <c r="R43" s="1134"/>
      <c r="S43" s="1134"/>
      <c r="T43" s="1134"/>
      <c r="U43" s="1216"/>
      <c r="V43" s="1216"/>
      <c r="W43" s="1216"/>
    </row>
    <row r="44" spans="1:23" s="1120" customFormat="1" ht="82.5" x14ac:dyDescent="0.3">
      <c r="A44" s="2436"/>
      <c r="B44" s="2455"/>
      <c r="C44" s="2425"/>
      <c r="D44" s="2432"/>
      <c r="E44" s="2425"/>
      <c r="F44" s="2432"/>
      <c r="G44" s="1131" t="s">
        <v>790</v>
      </c>
      <c r="H44" s="1142" t="s">
        <v>2909</v>
      </c>
      <c r="I44" s="1170">
        <v>0.2</v>
      </c>
      <c r="J44" s="1142" t="s">
        <v>370</v>
      </c>
      <c r="K44" s="1170" t="s">
        <v>793</v>
      </c>
      <c r="L44" s="926" t="s">
        <v>2910</v>
      </c>
      <c r="M44" s="1171">
        <v>1</v>
      </c>
      <c r="N44" s="1207" t="s">
        <v>3069</v>
      </c>
      <c r="O44" s="701" t="s">
        <v>2911</v>
      </c>
      <c r="P44" s="1159" t="s">
        <v>3075</v>
      </c>
      <c r="Q44" s="1134"/>
      <c r="R44" s="1134"/>
      <c r="S44" s="1134"/>
      <c r="T44" s="1134"/>
    </row>
    <row r="45" spans="1:23" s="1120" customFormat="1" ht="49.5" customHeight="1" x14ac:dyDescent="0.3">
      <c r="A45" s="2436"/>
      <c r="B45" s="2455"/>
      <c r="C45" s="2425"/>
      <c r="D45" s="2432"/>
      <c r="E45" s="2425"/>
      <c r="F45" s="2432"/>
      <c r="G45" s="2453" t="s">
        <v>795</v>
      </c>
      <c r="H45" s="1472" t="s">
        <v>2912</v>
      </c>
      <c r="I45" s="2454">
        <v>0.3</v>
      </c>
      <c r="J45" s="1472" t="s">
        <v>370</v>
      </c>
      <c r="K45" s="1172" t="s">
        <v>798</v>
      </c>
      <c r="L45" s="879" t="s">
        <v>2913</v>
      </c>
      <c r="M45" s="1171">
        <v>0.5</v>
      </c>
      <c r="N45" s="1147"/>
      <c r="O45" s="701" t="s">
        <v>2914</v>
      </c>
      <c r="P45" s="1173" t="s">
        <v>2915</v>
      </c>
      <c r="Q45" s="1173">
        <v>1</v>
      </c>
      <c r="R45" s="1173">
        <v>1</v>
      </c>
      <c r="S45" s="1173">
        <v>1</v>
      </c>
      <c r="T45" s="1173">
        <v>1</v>
      </c>
    </row>
    <row r="46" spans="1:23" s="1120" customFormat="1" ht="49.5" x14ac:dyDescent="0.3">
      <c r="A46" s="2436"/>
      <c r="B46" s="2455"/>
      <c r="C46" s="2425"/>
      <c r="D46" s="2432"/>
      <c r="E46" s="2425"/>
      <c r="F46" s="2432"/>
      <c r="G46" s="2453"/>
      <c r="H46" s="1472"/>
      <c r="I46" s="2454"/>
      <c r="J46" s="1472"/>
      <c r="K46" s="1172" t="s">
        <v>931</v>
      </c>
      <c r="L46" s="701" t="s">
        <v>2916</v>
      </c>
      <c r="M46" s="1171">
        <v>0.5</v>
      </c>
      <c r="N46" s="1147"/>
      <c r="O46" s="701" t="s">
        <v>2917</v>
      </c>
      <c r="P46" s="1174" t="s">
        <v>2918</v>
      </c>
      <c r="Q46" s="1175" t="s">
        <v>2919</v>
      </c>
      <c r="R46" s="1175" t="s">
        <v>2919</v>
      </c>
      <c r="S46" s="1175" t="s">
        <v>2919</v>
      </c>
      <c r="T46" s="1175" t="s">
        <v>2919</v>
      </c>
    </row>
    <row r="47" spans="1:23" ht="132" x14ac:dyDescent="0.3">
      <c r="A47" s="2436"/>
      <c r="B47" s="2455"/>
      <c r="C47" s="2425"/>
      <c r="D47" s="2432"/>
      <c r="E47" s="2425"/>
      <c r="F47" s="2432"/>
      <c r="G47" s="1171" t="s">
        <v>930</v>
      </c>
      <c r="H47" s="701" t="s">
        <v>2920</v>
      </c>
      <c r="I47" s="1171">
        <v>0.2</v>
      </c>
      <c r="J47" s="701" t="s">
        <v>370</v>
      </c>
      <c r="K47" s="1171" t="s">
        <v>1087</v>
      </c>
      <c r="L47" s="701" t="s">
        <v>2921</v>
      </c>
      <c r="M47" s="1149">
        <v>1</v>
      </c>
      <c r="N47" s="1150"/>
      <c r="O47" s="701" t="s">
        <v>2922</v>
      </c>
      <c r="P47" s="1175" t="s">
        <v>2923</v>
      </c>
      <c r="Q47" s="1173">
        <v>0.2</v>
      </c>
      <c r="R47" s="1173">
        <v>0.3</v>
      </c>
      <c r="S47" s="1173">
        <v>0.3</v>
      </c>
      <c r="T47" s="1173">
        <v>0.2</v>
      </c>
    </row>
  </sheetData>
  <sheetProtection password="DDB6" sheet="1"/>
  <mergeCells count="80">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H30:H31"/>
    <mergeCell ref="I30:I31"/>
    <mergeCell ref="J30:J31"/>
    <mergeCell ref="C34:C40"/>
    <mergeCell ref="D34:D40"/>
    <mergeCell ref="E34:E40"/>
    <mergeCell ref="F34:F40"/>
    <mergeCell ref="G34:G40"/>
    <mergeCell ref="H34:H40"/>
    <mergeCell ref="I34:I40"/>
    <mergeCell ref="J34:J40"/>
    <mergeCell ref="C30:C33"/>
    <mergeCell ref="D30:D33"/>
    <mergeCell ref="E30:E33"/>
    <mergeCell ref="F30:F33"/>
    <mergeCell ref="G30:G31"/>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47"/>
  <sheetViews>
    <sheetView topLeftCell="E37" zoomScale="75" zoomScaleNormal="75" workbookViewId="0">
      <selection activeCell="L39" sqref="L39"/>
    </sheetView>
  </sheetViews>
  <sheetFormatPr baseColWidth="10" defaultRowHeight="16.5" x14ac:dyDescent="0.3"/>
  <cols>
    <col min="1" max="1" width="13.425781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7" style="1178" customWidth="1"/>
    <col min="10" max="10" width="21" style="1178" customWidth="1"/>
    <col min="11" max="11" width="7" style="1178" customWidth="1"/>
    <col min="12" max="12" width="53.42578125" style="1" customWidth="1"/>
    <col min="13" max="13" width="7.5703125" style="1155" customWidth="1"/>
    <col min="14" max="14" width="21" style="1151" customWidth="1"/>
    <col min="15" max="15" width="39.85546875" style="1151" customWidth="1"/>
    <col min="16" max="16" width="13" style="1151" customWidth="1"/>
    <col min="17" max="17" width="11.42578125" style="1151"/>
    <col min="18" max="18" width="10.140625" style="1151" customWidth="1"/>
    <col min="19" max="19" width="11.42578125" style="1151"/>
    <col min="20" max="20" width="10" style="1151" customWidth="1"/>
    <col min="21" max="16384" width="11.42578125" style="1151"/>
  </cols>
  <sheetData>
    <row r="1" spans="1:20"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0"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0"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0"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0"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0"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0"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0"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0" s="287" customFormat="1" ht="30" customHeight="1" x14ac:dyDescent="0.3">
      <c r="A9" s="1429" t="s">
        <v>3076</v>
      </c>
      <c r="B9" s="1429"/>
      <c r="C9" s="1429"/>
      <c r="D9" s="1429"/>
      <c r="E9" s="1429"/>
      <c r="F9" s="1429"/>
      <c r="G9" s="1429"/>
      <c r="H9" s="1429"/>
      <c r="I9" s="1429"/>
      <c r="J9" s="1429"/>
      <c r="K9" s="1429"/>
      <c r="L9" s="1429"/>
      <c r="M9" s="1429"/>
      <c r="N9" s="1429"/>
      <c r="O9" s="1429"/>
      <c r="P9" s="1429"/>
      <c r="Q9" s="1429"/>
      <c r="R9" s="1429"/>
      <c r="S9" s="1429"/>
      <c r="T9" s="1429"/>
    </row>
    <row r="10" spans="1:20"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0" s="1113"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35" t="s">
        <v>2810</v>
      </c>
      <c r="Q11" s="2435"/>
      <c r="R11" s="2435"/>
      <c r="S11" s="2435"/>
      <c r="T11" s="2435"/>
    </row>
    <row r="12" spans="1:20" s="1113" customFormat="1"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row>
    <row r="13" spans="1:20" s="1120" customFormat="1" ht="115.5" customHeight="1" x14ac:dyDescent="0.3">
      <c r="A13" s="2436" t="s">
        <v>2813</v>
      </c>
      <c r="B13" s="2455">
        <v>0.5</v>
      </c>
      <c r="C13" s="1114" t="s">
        <v>2814</v>
      </c>
      <c r="D13" s="1131">
        <v>0.15</v>
      </c>
      <c r="E13" s="1114" t="s">
        <v>2815</v>
      </c>
      <c r="F13" s="1131">
        <v>1</v>
      </c>
      <c r="G13" s="1131" t="s">
        <v>65</v>
      </c>
      <c r="H13" s="1114" t="s">
        <v>2816</v>
      </c>
      <c r="I13" s="1131">
        <v>1</v>
      </c>
      <c r="J13" s="1114" t="s">
        <v>370</v>
      </c>
      <c r="K13" s="1131" t="s">
        <v>69</v>
      </c>
      <c r="L13" s="1116" t="s">
        <v>2817</v>
      </c>
      <c r="M13" s="1156">
        <v>1</v>
      </c>
      <c r="N13" s="1217" t="s">
        <v>3077</v>
      </c>
      <c r="O13" s="1114" t="s">
        <v>2819</v>
      </c>
      <c r="P13" s="1134" t="s">
        <v>3078</v>
      </c>
      <c r="Q13" s="1134"/>
      <c r="R13" s="1134"/>
      <c r="S13" s="1134"/>
      <c r="T13" s="1134"/>
    </row>
    <row r="14" spans="1:20" s="1120" customFormat="1" ht="66" x14ac:dyDescent="0.3">
      <c r="A14" s="2436"/>
      <c r="B14" s="2455"/>
      <c r="C14" s="2433" t="s">
        <v>2820</v>
      </c>
      <c r="D14" s="2432">
        <v>0.2</v>
      </c>
      <c r="E14" s="2425" t="s">
        <v>2821</v>
      </c>
      <c r="F14" s="2452">
        <v>0.5</v>
      </c>
      <c r="G14" s="1158" t="s">
        <v>84</v>
      </c>
      <c r="H14" s="709" t="s">
        <v>2822</v>
      </c>
      <c r="I14" s="1158">
        <v>0.8</v>
      </c>
      <c r="J14" s="709" t="s">
        <v>370</v>
      </c>
      <c r="K14" s="1158" t="s">
        <v>87</v>
      </c>
      <c r="L14" s="701" t="s">
        <v>2823</v>
      </c>
      <c r="M14" s="1156">
        <v>1</v>
      </c>
      <c r="N14" s="1218" t="s">
        <v>3079</v>
      </c>
      <c r="O14" s="709" t="s">
        <v>2825</v>
      </c>
      <c r="P14" s="1134" t="s">
        <v>3078</v>
      </c>
      <c r="Q14" s="1134"/>
      <c r="R14" s="1134"/>
      <c r="S14" s="1134"/>
      <c r="T14" s="1134"/>
    </row>
    <row r="15" spans="1:20" s="1120" customFormat="1" ht="55.5" customHeight="1" x14ac:dyDescent="0.3">
      <c r="A15" s="2436"/>
      <c r="B15" s="2455"/>
      <c r="C15" s="2433"/>
      <c r="D15" s="2432"/>
      <c r="E15" s="2425"/>
      <c r="F15" s="2452"/>
      <c r="G15" s="1158" t="s">
        <v>93</v>
      </c>
      <c r="H15" s="709" t="s">
        <v>2827</v>
      </c>
      <c r="I15" s="1158">
        <v>0.2</v>
      </c>
      <c r="J15" s="709" t="s">
        <v>370</v>
      </c>
      <c r="K15" s="1158" t="s">
        <v>97</v>
      </c>
      <c r="L15" s="701" t="s">
        <v>2828</v>
      </c>
      <c r="M15" s="1156">
        <v>1</v>
      </c>
      <c r="N15" s="1218" t="s">
        <v>3080</v>
      </c>
      <c r="O15" s="709" t="s">
        <v>2830</v>
      </c>
      <c r="P15" s="1134">
        <v>100</v>
      </c>
      <c r="Q15" s="1134">
        <v>100</v>
      </c>
      <c r="R15" s="1134">
        <v>100</v>
      </c>
      <c r="S15" s="1134">
        <v>100</v>
      </c>
      <c r="T15" s="1134">
        <v>100</v>
      </c>
    </row>
    <row r="16" spans="1:20" s="1120" customFormat="1" ht="49.5" x14ac:dyDescent="0.3">
      <c r="A16" s="2436"/>
      <c r="B16" s="2455"/>
      <c r="C16" s="2433"/>
      <c r="D16" s="2432"/>
      <c r="E16" s="2425" t="s">
        <v>2831</v>
      </c>
      <c r="F16" s="2452">
        <v>0.5</v>
      </c>
      <c r="G16" s="2452" t="s">
        <v>101</v>
      </c>
      <c r="H16" s="2425" t="s">
        <v>2832</v>
      </c>
      <c r="I16" s="2452">
        <v>1</v>
      </c>
      <c r="J16" s="2425" t="s">
        <v>370</v>
      </c>
      <c r="K16" s="1158" t="s">
        <v>104</v>
      </c>
      <c r="L16" s="701" t="s">
        <v>2833</v>
      </c>
      <c r="M16" s="1156">
        <v>0.2</v>
      </c>
      <c r="N16" s="1218" t="s">
        <v>3081</v>
      </c>
      <c r="O16" s="732" t="s">
        <v>2834</v>
      </c>
      <c r="P16" s="1134">
        <v>4</v>
      </c>
      <c r="Q16" s="1134">
        <v>1</v>
      </c>
      <c r="R16" s="1134">
        <v>1</v>
      </c>
      <c r="S16" s="1134">
        <v>1</v>
      </c>
      <c r="T16" s="1134">
        <v>1</v>
      </c>
    </row>
    <row r="17" spans="1:20" s="1120" customFormat="1" ht="82.5" x14ac:dyDescent="0.3">
      <c r="A17" s="2436"/>
      <c r="B17" s="2455"/>
      <c r="C17" s="2433"/>
      <c r="D17" s="2432"/>
      <c r="E17" s="2425"/>
      <c r="F17" s="2452"/>
      <c r="G17" s="2452"/>
      <c r="H17" s="2425"/>
      <c r="I17" s="2452"/>
      <c r="J17" s="2425"/>
      <c r="K17" s="1158" t="s">
        <v>341</v>
      </c>
      <c r="L17" s="879" t="s">
        <v>2835</v>
      </c>
      <c r="M17" s="1160">
        <v>0.5</v>
      </c>
      <c r="N17" s="1218" t="s">
        <v>3082</v>
      </c>
      <c r="O17" s="732" t="s">
        <v>2836</v>
      </c>
      <c r="P17" s="1134">
        <v>4</v>
      </c>
      <c r="Q17" s="1134">
        <v>1</v>
      </c>
      <c r="R17" s="1134">
        <v>1</v>
      </c>
      <c r="S17" s="1134">
        <v>1</v>
      </c>
      <c r="T17" s="1134">
        <v>1</v>
      </c>
    </row>
    <row r="18" spans="1:20" s="1120" customFormat="1" ht="54" customHeight="1" x14ac:dyDescent="0.3">
      <c r="A18" s="2436"/>
      <c r="B18" s="2455"/>
      <c r="C18" s="2433"/>
      <c r="D18" s="2432"/>
      <c r="E18" s="2425"/>
      <c r="F18" s="2452"/>
      <c r="G18" s="2452"/>
      <c r="H18" s="2425"/>
      <c r="I18" s="2452"/>
      <c r="J18" s="2425"/>
      <c r="K18" s="1158" t="s">
        <v>342</v>
      </c>
      <c r="L18" s="701" t="s">
        <v>2837</v>
      </c>
      <c r="M18" s="1156">
        <v>0.3</v>
      </c>
      <c r="N18" s="1218" t="s">
        <v>3081</v>
      </c>
      <c r="O18" s="709" t="s">
        <v>2825</v>
      </c>
      <c r="P18" s="1134" t="s">
        <v>3078</v>
      </c>
      <c r="Q18" s="1134"/>
      <c r="R18" s="1134"/>
      <c r="S18" s="1134"/>
      <c r="T18" s="1134"/>
    </row>
    <row r="19" spans="1:20" s="1120" customFormat="1" ht="132" customHeight="1" x14ac:dyDescent="0.3">
      <c r="A19" s="2436"/>
      <c r="B19" s="2455"/>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127" t="s">
        <v>2842</v>
      </c>
      <c r="P19" s="1119">
        <v>4</v>
      </c>
      <c r="Q19" s="1119">
        <v>1</v>
      </c>
      <c r="R19" s="1119">
        <v>1</v>
      </c>
      <c r="S19" s="1119">
        <v>1</v>
      </c>
      <c r="T19" s="1119">
        <v>1</v>
      </c>
    </row>
    <row r="20" spans="1:20" s="1120" customFormat="1" ht="188.25" customHeight="1" x14ac:dyDescent="0.3">
      <c r="A20" s="2436"/>
      <c r="B20" s="2455"/>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0" s="1120" customFormat="1" ht="116.25" customHeight="1" x14ac:dyDescent="0.3">
      <c r="A21" s="2436"/>
      <c r="B21" s="2455"/>
      <c r="C21" s="2433"/>
      <c r="D21" s="2432"/>
      <c r="E21" s="2425"/>
      <c r="F21" s="2432"/>
      <c r="G21" s="2456"/>
      <c r="H21" s="2431"/>
      <c r="I21" s="2452"/>
      <c r="J21" s="2431"/>
      <c r="K21" s="1158" t="s">
        <v>1755</v>
      </c>
      <c r="L21" s="1164" t="s">
        <v>2845</v>
      </c>
      <c r="M21" s="1156">
        <v>0.15</v>
      </c>
      <c r="N21" s="1126"/>
      <c r="O21" s="1127" t="s">
        <v>2846</v>
      </c>
      <c r="P21" s="1119">
        <v>3</v>
      </c>
      <c r="Q21" s="1119"/>
      <c r="R21" s="1119">
        <v>1</v>
      </c>
      <c r="S21" s="1119">
        <v>1</v>
      </c>
      <c r="T21" s="1119">
        <v>1</v>
      </c>
    </row>
    <row r="22" spans="1:20" s="1120" customFormat="1" ht="121.5" customHeight="1" x14ac:dyDescent="0.3">
      <c r="A22" s="2436"/>
      <c r="B22" s="2455"/>
      <c r="C22" s="2433"/>
      <c r="D22" s="2432"/>
      <c r="E22" s="2425"/>
      <c r="F22" s="2432"/>
      <c r="G22" s="2456"/>
      <c r="H22" s="2431"/>
      <c r="I22" s="2452"/>
      <c r="J22" s="2431"/>
      <c r="K22" s="1158" t="s">
        <v>2197</v>
      </c>
      <c r="L22" s="1164" t="s">
        <v>2978</v>
      </c>
      <c r="M22" s="1156">
        <v>0.1</v>
      </c>
      <c r="N22" s="1126"/>
      <c r="O22" s="1127" t="s">
        <v>2848</v>
      </c>
      <c r="P22" s="1119">
        <v>9</v>
      </c>
      <c r="Q22" s="1119"/>
      <c r="R22" s="1119">
        <v>3</v>
      </c>
      <c r="S22" s="1119">
        <v>3</v>
      </c>
      <c r="T22" s="1119">
        <v>3</v>
      </c>
    </row>
    <row r="23" spans="1:20" s="1120" customFormat="1" ht="116.25" customHeight="1" x14ac:dyDescent="0.3">
      <c r="A23" s="2436"/>
      <c r="B23" s="2455"/>
      <c r="C23" s="2433"/>
      <c r="D23" s="2432"/>
      <c r="E23" s="2425"/>
      <c r="F23" s="2432"/>
      <c r="G23" s="2456"/>
      <c r="H23" s="2431"/>
      <c r="I23" s="2452"/>
      <c r="J23" s="2431"/>
      <c r="K23" s="1158" t="s">
        <v>2201</v>
      </c>
      <c r="L23" s="1164" t="s">
        <v>2849</v>
      </c>
      <c r="M23" s="1156">
        <v>0.1</v>
      </c>
      <c r="N23" s="1126"/>
      <c r="O23" s="1127" t="s">
        <v>2933</v>
      </c>
      <c r="P23" s="1119">
        <v>3</v>
      </c>
      <c r="Q23" s="1119"/>
      <c r="R23" s="1119">
        <v>1</v>
      </c>
      <c r="S23" s="1119">
        <v>1</v>
      </c>
      <c r="T23" s="1119">
        <v>1</v>
      </c>
    </row>
    <row r="24" spans="1:20" s="1120" customFormat="1" ht="77.25" customHeight="1" x14ac:dyDescent="0.3">
      <c r="A24" s="2436"/>
      <c r="B24" s="2455"/>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0" s="1120" customFormat="1" ht="68.25" customHeight="1" x14ac:dyDescent="0.3">
      <c r="A25" s="2436"/>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0" s="1120" customFormat="1" ht="66" x14ac:dyDescent="0.3">
      <c r="A26" s="2436"/>
      <c r="B26" s="2455"/>
      <c r="C26" s="2433" t="s">
        <v>2855</v>
      </c>
      <c r="D26" s="2432">
        <v>0.15</v>
      </c>
      <c r="E26" s="2425" t="s">
        <v>2856</v>
      </c>
      <c r="F26" s="2432">
        <v>1</v>
      </c>
      <c r="G26" s="2432" t="s">
        <v>121</v>
      </c>
      <c r="H26" s="2431" t="s">
        <v>2857</v>
      </c>
      <c r="I26" s="2432">
        <v>1</v>
      </c>
      <c r="J26" s="2431" t="s">
        <v>370</v>
      </c>
      <c r="K26" s="1131" t="s">
        <v>124</v>
      </c>
      <c r="L26" s="1129" t="s">
        <v>2858</v>
      </c>
      <c r="M26" s="1156">
        <v>0.25</v>
      </c>
      <c r="N26" s="1217"/>
      <c r="O26" s="1219" t="s">
        <v>2860</v>
      </c>
      <c r="P26" s="1159" t="s">
        <v>3083</v>
      </c>
      <c r="Q26" s="1159"/>
      <c r="R26" s="1159"/>
      <c r="S26" s="1159"/>
      <c r="T26" s="1159"/>
    </row>
    <row r="27" spans="1:20" s="1120" customFormat="1" ht="66" x14ac:dyDescent="0.3">
      <c r="A27" s="2436"/>
      <c r="B27" s="2455"/>
      <c r="C27" s="2433"/>
      <c r="D27" s="2432"/>
      <c r="E27" s="2425"/>
      <c r="F27" s="2432"/>
      <c r="G27" s="2432"/>
      <c r="H27" s="2431"/>
      <c r="I27" s="2432"/>
      <c r="J27" s="2431"/>
      <c r="K27" s="1131" t="s">
        <v>1020</v>
      </c>
      <c r="L27" s="1129" t="s">
        <v>2861</v>
      </c>
      <c r="M27" s="1156">
        <v>0.25</v>
      </c>
      <c r="N27" s="1217" t="s">
        <v>3084</v>
      </c>
      <c r="O27" s="1219" t="s">
        <v>2863</v>
      </c>
      <c r="P27" s="1134">
        <v>100</v>
      </c>
      <c r="Q27" s="1134">
        <v>20</v>
      </c>
      <c r="R27" s="1134">
        <v>20</v>
      </c>
      <c r="S27" s="1134">
        <v>20</v>
      </c>
      <c r="T27" s="1134">
        <v>20</v>
      </c>
    </row>
    <row r="28" spans="1:20" s="1120" customFormat="1" ht="66" x14ac:dyDescent="0.3">
      <c r="A28" s="2436"/>
      <c r="B28" s="2455"/>
      <c r="C28" s="2433"/>
      <c r="D28" s="2432"/>
      <c r="E28" s="2425"/>
      <c r="F28" s="2432"/>
      <c r="G28" s="2432"/>
      <c r="H28" s="2431"/>
      <c r="I28" s="2432"/>
      <c r="J28" s="2431"/>
      <c r="K28" s="1131" t="s">
        <v>1775</v>
      </c>
      <c r="L28" s="1129" t="s">
        <v>2864</v>
      </c>
      <c r="M28" s="1156">
        <v>0.25</v>
      </c>
      <c r="N28" s="1217" t="s">
        <v>3085</v>
      </c>
      <c r="O28" s="1219" t="s">
        <v>2865</v>
      </c>
      <c r="P28" s="1134">
        <v>4</v>
      </c>
      <c r="Q28" s="1134">
        <v>1</v>
      </c>
      <c r="R28" s="1134">
        <v>1</v>
      </c>
      <c r="S28" s="1134">
        <v>1</v>
      </c>
      <c r="T28" s="1134">
        <v>1</v>
      </c>
    </row>
    <row r="29" spans="1:20" s="1120" customFormat="1" ht="49.5" x14ac:dyDescent="0.3">
      <c r="A29" s="2436"/>
      <c r="B29" s="2455"/>
      <c r="C29" s="2433"/>
      <c r="D29" s="2432"/>
      <c r="E29" s="2425"/>
      <c r="F29" s="2432"/>
      <c r="G29" s="2432"/>
      <c r="H29" s="2431"/>
      <c r="I29" s="2432"/>
      <c r="J29" s="2431"/>
      <c r="K29" s="1131" t="s">
        <v>1778</v>
      </c>
      <c r="L29" s="1129" t="s">
        <v>2866</v>
      </c>
      <c r="M29" s="1156">
        <v>0.25</v>
      </c>
      <c r="N29" s="1217" t="s">
        <v>3086</v>
      </c>
      <c r="O29" s="1219" t="s">
        <v>2867</v>
      </c>
      <c r="P29" s="1161">
        <v>1</v>
      </c>
      <c r="Q29" s="1161">
        <v>1</v>
      </c>
      <c r="R29" s="1161">
        <v>1</v>
      </c>
      <c r="S29" s="1161">
        <v>1</v>
      </c>
      <c r="T29" s="1161">
        <v>1</v>
      </c>
    </row>
    <row r="30" spans="1:20" s="1120" customFormat="1" ht="106.5" customHeight="1" x14ac:dyDescent="0.3">
      <c r="A30" s="2436"/>
      <c r="B30" s="2455"/>
      <c r="C30" s="2431" t="s">
        <v>2868</v>
      </c>
      <c r="D30" s="2432">
        <v>0.15</v>
      </c>
      <c r="E30" s="2425" t="s">
        <v>2869</v>
      </c>
      <c r="F30" s="2432">
        <v>1</v>
      </c>
      <c r="G30" s="2432" t="s">
        <v>127</v>
      </c>
      <c r="H30" s="2425" t="s">
        <v>2870</v>
      </c>
      <c r="I30" s="2432">
        <v>0.4</v>
      </c>
      <c r="J30" s="2425" t="s">
        <v>370</v>
      </c>
      <c r="K30" s="1131" t="s">
        <v>130</v>
      </c>
      <c r="L30" s="701" t="s">
        <v>2871</v>
      </c>
      <c r="M30" s="1156">
        <v>0.5</v>
      </c>
      <c r="N30" s="1220" t="s">
        <v>3087</v>
      </c>
      <c r="O30" s="709" t="s">
        <v>2872</v>
      </c>
      <c r="P30" s="1134" t="s">
        <v>3078</v>
      </c>
      <c r="Q30" s="1134"/>
      <c r="R30" s="1134"/>
      <c r="S30" s="1134"/>
      <c r="T30" s="1134"/>
    </row>
    <row r="31" spans="1:20" s="1120" customFormat="1" ht="33" x14ac:dyDescent="0.3">
      <c r="A31" s="2436"/>
      <c r="B31" s="2455"/>
      <c r="C31" s="2431"/>
      <c r="D31" s="2432"/>
      <c r="E31" s="2425"/>
      <c r="F31" s="2432"/>
      <c r="G31" s="2432"/>
      <c r="H31" s="2425"/>
      <c r="I31" s="2432"/>
      <c r="J31" s="2425"/>
      <c r="K31" s="1131" t="s">
        <v>737</v>
      </c>
      <c r="L31" s="701" t="s">
        <v>2873</v>
      </c>
      <c r="M31" s="1156">
        <v>0.5</v>
      </c>
      <c r="N31" s="1220" t="s">
        <v>3087</v>
      </c>
      <c r="O31" s="709" t="s">
        <v>2874</v>
      </c>
      <c r="P31" s="1134" t="s">
        <v>3078</v>
      </c>
      <c r="Q31" s="1134"/>
      <c r="R31" s="1134"/>
      <c r="S31" s="1134"/>
      <c r="T31" s="1134"/>
    </row>
    <row r="32" spans="1:20" s="1120" customFormat="1" ht="94.5" customHeight="1" x14ac:dyDescent="0.3">
      <c r="A32" s="2436"/>
      <c r="B32" s="2455"/>
      <c r="C32" s="2431"/>
      <c r="D32" s="2432"/>
      <c r="E32" s="2425"/>
      <c r="F32" s="2432"/>
      <c r="G32" s="1131" t="s">
        <v>132</v>
      </c>
      <c r="H32" s="709" t="s">
        <v>2875</v>
      </c>
      <c r="I32" s="1131">
        <v>0.3</v>
      </c>
      <c r="J32" s="709" t="s">
        <v>370</v>
      </c>
      <c r="K32" s="1131" t="s">
        <v>136</v>
      </c>
      <c r="L32" s="701" t="s">
        <v>2876</v>
      </c>
      <c r="M32" s="1156">
        <v>1</v>
      </c>
      <c r="N32" s="1122"/>
      <c r="O32" s="701" t="s">
        <v>2877</v>
      </c>
      <c r="P32" s="1119">
        <v>48</v>
      </c>
      <c r="Q32" s="878" t="s">
        <v>2878</v>
      </c>
      <c r="R32" s="878" t="s">
        <v>2878</v>
      </c>
      <c r="S32" s="878" t="s">
        <v>2878</v>
      </c>
      <c r="T32" s="878" t="s">
        <v>2878</v>
      </c>
    </row>
    <row r="33" spans="1:20" s="1120" customFormat="1" ht="66" x14ac:dyDescent="0.3">
      <c r="A33" s="2436"/>
      <c r="B33" s="2455"/>
      <c r="C33" s="2431"/>
      <c r="D33" s="2432"/>
      <c r="E33" s="2425"/>
      <c r="F33" s="2432"/>
      <c r="G33" s="1132" t="s">
        <v>140</v>
      </c>
      <c r="H33" s="1128" t="s">
        <v>2879</v>
      </c>
      <c r="I33" s="1131">
        <v>0.3</v>
      </c>
      <c r="J33" s="1128" t="s">
        <v>370</v>
      </c>
      <c r="K33" s="1133" t="s">
        <v>143</v>
      </c>
      <c r="L33" s="1128" t="s">
        <v>2880</v>
      </c>
      <c r="M33" s="1156">
        <v>1</v>
      </c>
      <c r="N33" s="1134"/>
      <c r="O33" s="701" t="s">
        <v>2881</v>
      </c>
      <c r="P33" s="1119">
        <v>48</v>
      </c>
      <c r="Q33" s="878" t="s">
        <v>2878</v>
      </c>
      <c r="R33" s="878" t="s">
        <v>2878</v>
      </c>
      <c r="S33" s="878" t="s">
        <v>2878</v>
      </c>
      <c r="T33" s="878" t="s">
        <v>2878</v>
      </c>
    </row>
    <row r="34" spans="1:20" s="1120" customFormat="1" ht="33" x14ac:dyDescent="0.3">
      <c r="A34" s="2436"/>
      <c r="B34" s="2455"/>
      <c r="C34" s="2428" t="s">
        <v>2882</v>
      </c>
      <c r="D34" s="2432">
        <v>0.15</v>
      </c>
      <c r="E34" s="2428" t="s">
        <v>2883</v>
      </c>
      <c r="F34" s="2432">
        <v>1</v>
      </c>
      <c r="G34" s="2456" t="s">
        <v>762</v>
      </c>
      <c r="H34" s="2427" t="s">
        <v>2884</v>
      </c>
      <c r="I34" s="2457">
        <v>1</v>
      </c>
      <c r="J34" s="2427" t="s">
        <v>574</v>
      </c>
      <c r="K34" s="1168" t="s">
        <v>766</v>
      </c>
      <c r="L34" s="1136" t="s">
        <v>2885</v>
      </c>
      <c r="M34" s="1169">
        <v>0.2</v>
      </c>
      <c r="N34" s="1217" t="s">
        <v>3088</v>
      </c>
      <c r="O34" s="709" t="s">
        <v>2886</v>
      </c>
      <c r="P34" s="1134">
        <v>30</v>
      </c>
      <c r="Q34" s="1134"/>
      <c r="R34" s="1134">
        <v>15</v>
      </c>
      <c r="S34" s="1134"/>
      <c r="T34" s="1134">
        <v>15</v>
      </c>
    </row>
    <row r="35" spans="1:20" s="1120" customFormat="1" ht="33" x14ac:dyDescent="0.3">
      <c r="A35" s="2436"/>
      <c r="B35" s="2455"/>
      <c r="C35" s="2428"/>
      <c r="D35" s="2432"/>
      <c r="E35" s="2428"/>
      <c r="F35" s="2432"/>
      <c r="G35" s="2456"/>
      <c r="H35" s="2428"/>
      <c r="I35" s="2455"/>
      <c r="J35" s="2428"/>
      <c r="K35" s="1168" t="s">
        <v>770</v>
      </c>
      <c r="L35" s="879" t="s">
        <v>2887</v>
      </c>
      <c r="M35" s="1160">
        <v>0.2</v>
      </c>
      <c r="N35" s="1217" t="s">
        <v>3088</v>
      </c>
      <c r="O35" s="709" t="s">
        <v>2888</v>
      </c>
      <c r="P35" s="1134" t="s">
        <v>3078</v>
      </c>
      <c r="Q35" s="1134"/>
      <c r="R35" s="1134"/>
      <c r="S35" s="1134"/>
      <c r="T35" s="1134"/>
    </row>
    <row r="36" spans="1:20" s="1120" customFormat="1" x14ac:dyDescent="0.3">
      <c r="A36" s="2436"/>
      <c r="B36" s="2455"/>
      <c r="C36" s="2428"/>
      <c r="D36" s="2432"/>
      <c r="E36" s="2428"/>
      <c r="F36" s="2432"/>
      <c r="G36" s="2456"/>
      <c r="H36" s="2428"/>
      <c r="I36" s="2455"/>
      <c r="J36" s="2428"/>
      <c r="K36" s="1168" t="s">
        <v>772</v>
      </c>
      <c r="L36" s="879" t="s">
        <v>2889</v>
      </c>
      <c r="M36" s="1160">
        <v>0.1</v>
      </c>
      <c r="N36" s="1217" t="s">
        <v>3089</v>
      </c>
      <c r="O36" s="709" t="s">
        <v>2890</v>
      </c>
      <c r="P36" s="1134" t="s">
        <v>3078</v>
      </c>
      <c r="Q36" s="1134"/>
      <c r="R36" s="1134"/>
      <c r="S36" s="1134"/>
      <c r="T36" s="1134"/>
    </row>
    <row r="37" spans="1:20" s="1120" customFormat="1" ht="33" x14ac:dyDescent="0.3">
      <c r="A37" s="2436"/>
      <c r="B37" s="2455"/>
      <c r="C37" s="2428"/>
      <c r="D37" s="2432"/>
      <c r="E37" s="2428"/>
      <c r="F37" s="2432"/>
      <c r="G37" s="2456"/>
      <c r="H37" s="2428"/>
      <c r="I37" s="2455"/>
      <c r="J37" s="2428"/>
      <c r="K37" s="1168" t="s">
        <v>2051</v>
      </c>
      <c r="L37" s="879" t="s">
        <v>2891</v>
      </c>
      <c r="M37" s="1160">
        <v>0.1</v>
      </c>
      <c r="N37" s="1217" t="s">
        <v>3089</v>
      </c>
      <c r="O37" s="709" t="s">
        <v>2892</v>
      </c>
      <c r="P37" s="1134" t="s">
        <v>3078</v>
      </c>
      <c r="Q37" s="1134"/>
      <c r="R37" s="1134"/>
      <c r="S37" s="1134"/>
      <c r="T37" s="1134"/>
    </row>
    <row r="38" spans="1:20" s="1120" customFormat="1" ht="33" x14ac:dyDescent="0.3">
      <c r="A38" s="2436"/>
      <c r="B38" s="2455"/>
      <c r="C38" s="2428"/>
      <c r="D38" s="2432"/>
      <c r="E38" s="2428"/>
      <c r="F38" s="2432"/>
      <c r="G38" s="2456"/>
      <c r="H38" s="2428"/>
      <c r="I38" s="2455"/>
      <c r="J38" s="2428"/>
      <c r="K38" s="1168" t="s">
        <v>2054</v>
      </c>
      <c r="L38" s="879" t="s">
        <v>2893</v>
      </c>
      <c r="M38" s="1160">
        <v>0.2</v>
      </c>
      <c r="N38" s="1217" t="s">
        <v>3088</v>
      </c>
      <c r="O38" s="709" t="s">
        <v>2894</v>
      </c>
      <c r="P38" s="1134" t="s">
        <v>3078</v>
      </c>
      <c r="Q38" s="1134"/>
      <c r="R38" s="1134"/>
      <c r="S38" s="1134"/>
      <c r="T38" s="1134"/>
    </row>
    <row r="39" spans="1:20" s="1120" customFormat="1" x14ac:dyDescent="0.3">
      <c r="A39" s="2436"/>
      <c r="B39" s="2455"/>
      <c r="C39" s="2428"/>
      <c r="D39" s="2432"/>
      <c r="E39" s="2428"/>
      <c r="F39" s="2432"/>
      <c r="G39" s="2456"/>
      <c r="H39" s="2428"/>
      <c r="I39" s="2455"/>
      <c r="J39" s="2428"/>
      <c r="K39" s="1168" t="s">
        <v>2057</v>
      </c>
      <c r="L39" s="879" t="s">
        <v>2895</v>
      </c>
      <c r="M39" s="1160">
        <v>0.1</v>
      </c>
      <c r="N39" s="1217" t="s">
        <v>3089</v>
      </c>
      <c r="O39" s="709" t="s">
        <v>2896</v>
      </c>
      <c r="P39" s="1134" t="s">
        <v>3078</v>
      </c>
      <c r="Q39" s="1134"/>
      <c r="R39" s="1134"/>
      <c r="S39" s="1134"/>
      <c r="T39" s="1134"/>
    </row>
    <row r="40" spans="1:20" s="1120" customFormat="1" ht="33" x14ac:dyDescent="0.3">
      <c r="A40" s="2436"/>
      <c r="B40" s="2455"/>
      <c r="C40" s="2428"/>
      <c r="D40" s="2432"/>
      <c r="E40" s="2428"/>
      <c r="F40" s="2432"/>
      <c r="G40" s="2451"/>
      <c r="H40" s="2428"/>
      <c r="I40" s="2455"/>
      <c r="J40" s="2428"/>
      <c r="K40" s="1168" t="s">
        <v>2060</v>
      </c>
      <c r="L40" s="879" t="s">
        <v>2897</v>
      </c>
      <c r="M40" s="1160">
        <v>0.1</v>
      </c>
      <c r="N40" s="1217" t="s">
        <v>3077</v>
      </c>
      <c r="O40" s="709" t="s">
        <v>2898</v>
      </c>
      <c r="P40" s="1134">
        <v>12</v>
      </c>
      <c r="Q40" s="1134">
        <v>3</v>
      </c>
      <c r="R40" s="1134">
        <v>3</v>
      </c>
      <c r="S40" s="1134">
        <v>3</v>
      </c>
      <c r="T40" s="1134">
        <v>3</v>
      </c>
    </row>
    <row r="41" spans="1:20" s="1120" customFormat="1" ht="99" x14ac:dyDescent="0.3">
      <c r="A41" s="2436"/>
      <c r="B41" s="2455">
        <v>0.5</v>
      </c>
      <c r="C41" s="2425" t="s">
        <v>2899</v>
      </c>
      <c r="D41" s="2432">
        <v>1</v>
      </c>
      <c r="E41" s="2425" t="s">
        <v>2900</v>
      </c>
      <c r="F41" s="2432">
        <v>1</v>
      </c>
      <c r="G41" s="2450" t="s">
        <v>776</v>
      </c>
      <c r="H41" s="2420" t="s">
        <v>2901</v>
      </c>
      <c r="I41" s="2452">
        <v>0.2</v>
      </c>
      <c r="J41" s="2420" t="s">
        <v>370</v>
      </c>
      <c r="K41" s="1158" t="s">
        <v>779</v>
      </c>
      <c r="L41" s="1140" t="s">
        <v>2902</v>
      </c>
      <c r="M41" s="1156">
        <v>0.5</v>
      </c>
      <c r="N41" s="1221" t="s">
        <v>3090</v>
      </c>
      <c r="O41" s="1222" t="s">
        <v>2903</v>
      </c>
      <c r="P41" s="1215">
        <v>2</v>
      </c>
      <c r="Q41" s="1159" t="s">
        <v>3091</v>
      </c>
      <c r="R41" s="1134"/>
      <c r="S41" s="1134"/>
      <c r="T41" s="1159" t="s">
        <v>3092</v>
      </c>
    </row>
    <row r="42" spans="1:20" s="1120" customFormat="1" ht="33" x14ac:dyDescent="0.3">
      <c r="A42" s="2436"/>
      <c r="B42" s="2455"/>
      <c r="C42" s="2425"/>
      <c r="D42" s="2432"/>
      <c r="E42" s="2425"/>
      <c r="F42" s="2432"/>
      <c r="G42" s="2451"/>
      <c r="H42" s="2420"/>
      <c r="I42" s="2452"/>
      <c r="J42" s="2420"/>
      <c r="K42" s="1158" t="s">
        <v>927</v>
      </c>
      <c r="L42" s="701" t="s">
        <v>2904</v>
      </c>
      <c r="M42" s="1156">
        <v>0.5</v>
      </c>
      <c r="N42" s="1221" t="s">
        <v>3093</v>
      </c>
      <c r="O42" s="709" t="s">
        <v>2905</v>
      </c>
      <c r="P42" s="1134">
        <v>1</v>
      </c>
      <c r="Q42" s="1134"/>
      <c r="R42" s="1134"/>
      <c r="S42" s="1134"/>
      <c r="T42" s="1134">
        <v>1</v>
      </c>
    </row>
    <row r="43" spans="1:20" s="1120" customFormat="1" ht="49.5" x14ac:dyDescent="0.3">
      <c r="A43" s="2436"/>
      <c r="B43" s="2455"/>
      <c r="C43" s="2425"/>
      <c r="D43" s="2432"/>
      <c r="E43" s="2425"/>
      <c r="F43" s="2432"/>
      <c r="G43" s="1131" t="s">
        <v>784</v>
      </c>
      <c r="H43" s="1142" t="s">
        <v>2906</v>
      </c>
      <c r="I43" s="1158">
        <v>0.1</v>
      </c>
      <c r="J43" s="1142" t="s">
        <v>370</v>
      </c>
      <c r="K43" s="1158" t="s">
        <v>787</v>
      </c>
      <c r="L43" s="701" t="s">
        <v>2907</v>
      </c>
      <c r="M43" s="1156">
        <v>1</v>
      </c>
      <c r="N43" s="1221" t="s">
        <v>3093</v>
      </c>
      <c r="O43" s="709" t="s">
        <v>2908</v>
      </c>
      <c r="P43" s="1134">
        <v>48</v>
      </c>
      <c r="Q43" s="1134">
        <v>12</v>
      </c>
      <c r="R43" s="1134">
        <v>12</v>
      </c>
      <c r="S43" s="1134">
        <v>12</v>
      </c>
      <c r="T43" s="1134">
        <v>12</v>
      </c>
    </row>
    <row r="44" spans="1:20" s="1120" customFormat="1" ht="66" x14ac:dyDescent="0.3">
      <c r="A44" s="2436"/>
      <c r="B44" s="2455"/>
      <c r="C44" s="2425"/>
      <c r="D44" s="2432"/>
      <c r="E44" s="2425"/>
      <c r="F44" s="2432"/>
      <c r="G44" s="1131" t="s">
        <v>790</v>
      </c>
      <c r="H44" s="1142" t="s">
        <v>2909</v>
      </c>
      <c r="I44" s="1170">
        <v>0.2</v>
      </c>
      <c r="J44" s="1142" t="s">
        <v>370</v>
      </c>
      <c r="K44" s="1170" t="s">
        <v>793</v>
      </c>
      <c r="L44" s="926" t="s">
        <v>2910</v>
      </c>
      <c r="M44" s="1171">
        <v>1</v>
      </c>
      <c r="N44" s="1223" t="s">
        <v>3094</v>
      </c>
      <c r="O44" s="709" t="s">
        <v>2911</v>
      </c>
      <c r="P44" s="1159">
        <v>4</v>
      </c>
      <c r="Q44" s="1224" t="s">
        <v>3095</v>
      </c>
      <c r="R44" s="1159" t="s">
        <v>3096</v>
      </c>
      <c r="S44" s="1159" t="s">
        <v>1875</v>
      </c>
      <c r="T44" s="1159" t="s">
        <v>3097</v>
      </c>
    </row>
    <row r="45" spans="1:20" s="1120" customFormat="1" ht="49.5" customHeight="1" x14ac:dyDescent="0.3">
      <c r="A45" s="2436"/>
      <c r="B45" s="2455"/>
      <c r="C45" s="2425"/>
      <c r="D45" s="2432"/>
      <c r="E45" s="2425"/>
      <c r="F45" s="2432"/>
      <c r="G45" s="2453" t="s">
        <v>795</v>
      </c>
      <c r="H45" s="1472" t="s">
        <v>2912</v>
      </c>
      <c r="I45" s="2454">
        <v>0.3</v>
      </c>
      <c r="J45" s="1472" t="s">
        <v>370</v>
      </c>
      <c r="K45" s="1172" t="s">
        <v>798</v>
      </c>
      <c r="L45" s="879" t="s">
        <v>2913</v>
      </c>
      <c r="M45" s="1171">
        <v>0.5</v>
      </c>
      <c r="N45" s="1147"/>
      <c r="O45" s="701" t="s">
        <v>2914</v>
      </c>
      <c r="P45" s="1173" t="s">
        <v>2915</v>
      </c>
      <c r="Q45" s="1173">
        <v>1</v>
      </c>
      <c r="R45" s="1173">
        <v>1</v>
      </c>
      <c r="S45" s="1173">
        <v>1</v>
      </c>
      <c r="T45" s="1173">
        <v>1</v>
      </c>
    </row>
    <row r="46" spans="1:20" s="1120" customFormat="1" ht="49.5" x14ac:dyDescent="0.3">
      <c r="A46" s="2436"/>
      <c r="B46" s="2455"/>
      <c r="C46" s="2425"/>
      <c r="D46" s="2432"/>
      <c r="E46" s="2425"/>
      <c r="F46" s="2432"/>
      <c r="G46" s="2453"/>
      <c r="H46" s="1472"/>
      <c r="I46" s="2454"/>
      <c r="J46" s="1472"/>
      <c r="K46" s="1172" t="s">
        <v>931</v>
      </c>
      <c r="L46" s="701" t="s">
        <v>2916</v>
      </c>
      <c r="M46" s="1171">
        <v>0.5</v>
      </c>
      <c r="N46" s="1147"/>
      <c r="O46" s="701" t="s">
        <v>2917</v>
      </c>
      <c r="P46" s="1174" t="s">
        <v>2918</v>
      </c>
      <c r="Q46" s="1175" t="s">
        <v>2919</v>
      </c>
      <c r="R46" s="1175" t="s">
        <v>2919</v>
      </c>
      <c r="S46" s="1175" t="s">
        <v>2919</v>
      </c>
      <c r="T46" s="1175" t="s">
        <v>2919</v>
      </c>
    </row>
    <row r="47" spans="1:20" ht="132" x14ac:dyDescent="0.3">
      <c r="A47" s="2436"/>
      <c r="B47" s="2455"/>
      <c r="C47" s="2425"/>
      <c r="D47" s="2432"/>
      <c r="E47" s="2425"/>
      <c r="F47" s="2432"/>
      <c r="G47" s="1171" t="s">
        <v>930</v>
      </c>
      <c r="H47" s="701" t="s">
        <v>2920</v>
      </c>
      <c r="I47" s="1171">
        <v>0.2</v>
      </c>
      <c r="J47" s="701" t="s">
        <v>370</v>
      </c>
      <c r="K47" s="1171" t="s">
        <v>1087</v>
      </c>
      <c r="L47" s="701" t="s">
        <v>2921</v>
      </c>
      <c r="M47" s="1149">
        <v>1</v>
      </c>
      <c r="N47" s="1150"/>
      <c r="O47" s="701" t="s">
        <v>2922</v>
      </c>
      <c r="P47" s="1175" t="s">
        <v>2923</v>
      </c>
      <c r="Q47" s="1173">
        <v>0.2</v>
      </c>
      <c r="R47" s="1173">
        <v>0.3</v>
      </c>
      <c r="S47" s="1173">
        <v>0.3</v>
      </c>
      <c r="T47" s="1173">
        <v>0.2</v>
      </c>
    </row>
  </sheetData>
  <sheetProtection password="DDB6" sheet="1"/>
  <mergeCells count="80">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H30:H31"/>
    <mergeCell ref="I30:I31"/>
    <mergeCell ref="J30:J31"/>
    <mergeCell ref="C34:C40"/>
    <mergeCell ref="D34:D40"/>
    <mergeCell ref="E34:E40"/>
    <mergeCell ref="F34:F40"/>
    <mergeCell ref="G34:G40"/>
    <mergeCell ref="H34:H40"/>
    <mergeCell ref="I34:I40"/>
    <mergeCell ref="J34:J40"/>
    <mergeCell ref="C30:C33"/>
    <mergeCell ref="D30:D33"/>
    <mergeCell ref="E30:E33"/>
    <mergeCell ref="F30:F33"/>
    <mergeCell ref="G30:G31"/>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 right="0.7" top="0.75" bottom="0.75" header="0.3" footer="0.3"/>
  <pageSetup orientation="portrait" horizontalDpi="4294967295" verticalDpi="4294967295"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B97"/>
  <sheetViews>
    <sheetView topLeftCell="F34" zoomScale="75" zoomScaleNormal="75" workbookViewId="0">
      <selection activeCell="L39" sqref="L39"/>
    </sheetView>
  </sheetViews>
  <sheetFormatPr baseColWidth="10" defaultRowHeight="16.5" x14ac:dyDescent="0.3"/>
  <cols>
    <col min="1" max="1" width="13.425781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7" style="1178" customWidth="1"/>
    <col min="10" max="10" width="21" style="1178" customWidth="1"/>
    <col min="11" max="11" width="7" style="1178" customWidth="1"/>
    <col min="12" max="12" width="53.42578125" style="1" customWidth="1"/>
    <col min="13" max="13" width="7.5703125" style="1155" customWidth="1"/>
    <col min="14" max="14" width="24.5703125" style="1151" customWidth="1"/>
    <col min="15" max="15" width="24.85546875" style="1151" customWidth="1"/>
    <col min="16" max="16" width="24" style="1113" customWidth="1"/>
    <col min="17" max="20" width="11.5703125" style="1113" customWidth="1"/>
    <col min="21" max="21" width="11.5703125" style="1151" customWidth="1"/>
    <col min="22" max="28" width="11.42578125" style="1120"/>
    <col min="29" max="16384" width="11.42578125" style="1151"/>
  </cols>
  <sheetData>
    <row r="1" spans="1:28"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8"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8"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8"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8"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8"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8"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8"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8" s="287" customFormat="1" ht="30" customHeight="1" x14ac:dyDescent="0.3">
      <c r="A9" s="2477" t="s">
        <v>3098</v>
      </c>
      <c r="B9" s="2478"/>
      <c r="C9" s="2478"/>
      <c r="D9" s="2478"/>
      <c r="E9" s="2478"/>
      <c r="F9" s="2478"/>
      <c r="G9" s="2478"/>
      <c r="H9" s="2478"/>
      <c r="I9" s="2478"/>
      <c r="J9" s="2478"/>
      <c r="K9" s="2478"/>
      <c r="L9" s="2478"/>
      <c r="M9" s="2478"/>
      <c r="N9" s="2478"/>
      <c r="O9" s="2478"/>
      <c r="P9" s="2478"/>
      <c r="Q9" s="2478"/>
      <c r="R9" s="2478"/>
      <c r="S9" s="2478"/>
      <c r="T9" s="2479"/>
      <c r="U9" s="1225"/>
      <c r="V9" s="1226"/>
      <c r="W9" s="1226"/>
      <c r="X9" s="1226"/>
      <c r="Y9" s="1226"/>
      <c r="Z9" s="1226"/>
      <c r="AA9" s="1226"/>
      <c r="AB9" s="1226"/>
    </row>
    <row r="10" spans="1:28" s="287" customFormat="1" ht="16.5" customHeight="1" x14ac:dyDescent="0.3">
      <c r="A10" s="1227"/>
      <c r="B10" s="1228"/>
      <c r="C10" s="1228"/>
      <c r="D10" s="1228"/>
      <c r="E10" s="1228"/>
      <c r="F10" s="1228"/>
      <c r="G10" s="1228"/>
      <c r="H10" s="1228"/>
      <c r="I10" s="1228"/>
      <c r="J10" s="1228"/>
      <c r="K10" s="1228"/>
      <c r="L10" s="1228"/>
      <c r="M10" s="1228"/>
      <c r="N10" s="1228"/>
      <c r="O10" s="1228"/>
      <c r="P10" s="1229"/>
      <c r="Q10" s="1229"/>
      <c r="R10" s="1229"/>
      <c r="S10" s="1229"/>
      <c r="T10" s="1229"/>
      <c r="U10" s="1230"/>
      <c r="V10" s="1226"/>
      <c r="W10" s="1226"/>
      <c r="X10" s="1226"/>
      <c r="Y10" s="1226"/>
      <c r="Z10" s="1226"/>
      <c r="AA10" s="1226"/>
      <c r="AB10" s="1226"/>
    </row>
    <row r="11" spans="1:28" s="1113"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35" t="s">
        <v>2810</v>
      </c>
      <c r="Q11" s="2435"/>
      <c r="R11" s="2435"/>
      <c r="S11" s="2435"/>
      <c r="T11" s="2435"/>
      <c r="U11" s="1231"/>
      <c r="V11" s="1208"/>
      <c r="W11" s="1208"/>
      <c r="X11" s="1208"/>
      <c r="Y11" s="1208"/>
      <c r="Z11" s="1208"/>
      <c r="AA11" s="1208"/>
    </row>
    <row r="12" spans="1:28" s="1113" customFormat="1"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c r="U12" s="1231"/>
      <c r="V12" s="1208"/>
      <c r="W12" s="1208"/>
      <c r="X12" s="1208"/>
      <c r="Y12" s="1208"/>
      <c r="Z12" s="1208"/>
      <c r="AA12" s="1208"/>
    </row>
    <row r="13" spans="1:28" s="1120" customFormat="1" ht="159" customHeight="1" x14ac:dyDescent="0.3">
      <c r="A13" s="2436" t="s">
        <v>2813</v>
      </c>
      <c r="B13" s="2455">
        <v>0.5</v>
      </c>
      <c r="C13" s="1116" t="s">
        <v>2814</v>
      </c>
      <c r="D13" s="1156">
        <v>0.15</v>
      </c>
      <c r="E13" s="1116" t="s">
        <v>2815</v>
      </c>
      <c r="F13" s="1156">
        <v>1</v>
      </c>
      <c r="G13" s="1131" t="s">
        <v>65</v>
      </c>
      <c r="H13" s="1114" t="s">
        <v>2816</v>
      </c>
      <c r="I13" s="1131">
        <v>1</v>
      </c>
      <c r="J13" s="1114" t="s">
        <v>370</v>
      </c>
      <c r="K13" s="1131" t="s">
        <v>69</v>
      </c>
      <c r="L13" s="1116" t="s">
        <v>2817</v>
      </c>
      <c r="M13" s="1156">
        <v>1</v>
      </c>
      <c r="N13" s="1118" t="s">
        <v>2967</v>
      </c>
      <c r="O13" s="1116" t="s">
        <v>2819</v>
      </c>
      <c r="P13" s="1119">
        <v>4</v>
      </c>
      <c r="Q13" s="1119">
        <v>1</v>
      </c>
      <c r="R13" s="1119">
        <v>1</v>
      </c>
      <c r="S13" s="1119">
        <v>1</v>
      </c>
      <c r="T13" s="1119">
        <v>1</v>
      </c>
    </row>
    <row r="14" spans="1:28" s="1120" customFormat="1" ht="84.75" customHeight="1" x14ac:dyDescent="0.3">
      <c r="A14" s="2436"/>
      <c r="B14" s="2455"/>
      <c r="C14" s="2465" t="s">
        <v>2820</v>
      </c>
      <c r="D14" s="2453">
        <v>0.2</v>
      </c>
      <c r="E14" s="1472" t="s">
        <v>2821</v>
      </c>
      <c r="F14" s="2454">
        <v>0.5</v>
      </c>
      <c r="G14" s="1172" t="s">
        <v>84</v>
      </c>
      <c r="H14" s="701" t="s">
        <v>2822</v>
      </c>
      <c r="I14" s="1172">
        <v>0.8</v>
      </c>
      <c r="J14" s="709" t="s">
        <v>370</v>
      </c>
      <c r="K14" s="1172" t="s">
        <v>87</v>
      </c>
      <c r="L14" s="701" t="s">
        <v>2823</v>
      </c>
      <c r="M14" s="1156">
        <v>1</v>
      </c>
      <c r="N14" s="1122" t="s">
        <v>3099</v>
      </c>
      <c r="O14" s="701" t="s">
        <v>2825</v>
      </c>
      <c r="P14" s="926">
        <v>4</v>
      </c>
      <c r="Q14" s="926">
        <v>1</v>
      </c>
      <c r="R14" s="926">
        <v>1</v>
      </c>
      <c r="S14" s="926">
        <v>1</v>
      </c>
      <c r="T14" s="926">
        <v>1</v>
      </c>
    </row>
    <row r="15" spans="1:28" s="1233" customFormat="1" ht="55.5" customHeight="1" x14ac:dyDescent="0.3">
      <c r="A15" s="2436"/>
      <c r="B15" s="2455"/>
      <c r="C15" s="2465"/>
      <c r="D15" s="2453"/>
      <c r="E15" s="1472"/>
      <c r="F15" s="2454"/>
      <c r="G15" s="1172" t="s">
        <v>93</v>
      </c>
      <c r="H15" s="701" t="s">
        <v>2827</v>
      </c>
      <c r="I15" s="1172">
        <v>0.2</v>
      </c>
      <c r="J15" s="709" t="s">
        <v>370</v>
      </c>
      <c r="K15" s="1172" t="s">
        <v>97</v>
      </c>
      <c r="L15" s="701" t="s">
        <v>2828</v>
      </c>
      <c r="M15" s="1156">
        <v>1</v>
      </c>
      <c r="N15" s="1122" t="s">
        <v>3100</v>
      </c>
      <c r="O15" s="701" t="s">
        <v>2830</v>
      </c>
      <c r="P15" s="1232">
        <v>1</v>
      </c>
      <c r="Q15" s="1232">
        <v>1</v>
      </c>
      <c r="R15" s="1232">
        <v>1</v>
      </c>
      <c r="S15" s="1232">
        <v>1</v>
      </c>
      <c r="T15" s="1232">
        <v>1</v>
      </c>
    </row>
    <row r="16" spans="1:28" s="1120" customFormat="1" ht="74.25" customHeight="1" x14ac:dyDescent="0.3">
      <c r="A16" s="2436"/>
      <c r="B16" s="2455"/>
      <c r="C16" s="2465"/>
      <c r="D16" s="2453"/>
      <c r="E16" s="1472" t="s">
        <v>2831</v>
      </c>
      <c r="F16" s="2454">
        <v>0.5</v>
      </c>
      <c r="G16" s="2454" t="s">
        <v>101</v>
      </c>
      <c r="H16" s="1472" t="s">
        <v>2832</v>
      </c>
      <c r="I16" s="2454">
        <v>1</v>
      </c>
      <c r="J16" s="2425" t="s">
        <v>370</v>
      </c>
      <c r="K16" s="1172" t="s">
        <v>104</v>
      </c>
      <c r="L16" s="701" t="s">
        <v>2833</v>
      </c>
      <c r="M16" s="1156">
        <v>0.2</v>
      </c>
      <c r="N16" s="1122" t="s">
        <v>3099</v>
      </c>
      <c r="O16" s="724" t="s">
        <v>3101</v>
      </c>
      <c r="P16" s="926">
        <v>3</v>
      </c>
      <c r="Q16" s="926">
        <v>1</v>
      </c>
      <c r="R16" s="926">
        <v>1</v>
      </c>
      <c r="S16" s="926">
        <v>1</v>
      </c>
      <c r="T16" s="926"/>
    </row>
    <row r="17" spans="1:20" s="1120" customFormat="1" ht="140.25" customHeight="1" x14ac:dyDescent="0.3">
      <c r="A17" s="2436"/>
      <c r="B17" s="2455"/>
      <c r="C17" s="2465"/>
      <c r="D17" s="2453"/>
      <c r="E17" s="1472"/>
      <c r="F17" s="2454"/>
      <c r="G17" s="2454"/>
      <c r="H17" s="1472"/>
      <c r="I17" s="2454"/>
      <c r="J17" s="2425"/>
      <c r="K17" s="1172" t="s">
        <v>341</v>
      </c>
      <c r="L17" s="879" t="s">
        <v>2835</v>
      </c>
      <c r="M17" s="1160">
        <v>0.5</v>
      </c>
      <c r="N17" s="1122" t="s">
        <v>3102</v>
      </c>
      <c r="O17" s="724" t="s">
        <v>3103</v>
      </c>
      <c r="P17" s="926">
        <v>100</v>
      </c>
      <c r="Q17" s="926">
        <v>25</v>
      </c>
      <c r="R17" s="926">
        <v>40</v>
      </c>
      <c r="S17" s="926">
        <v>35</v>
      </c>
      <c r="T17" s="926"/>
    </row>
    <row r="18" spans="1:20" s="1120" customFormat="1" ht="93" customHeight="1" x14ac:dyDescent="0.3">
      <c r="A18" s="2436"/>
      <c r="B18" s="2455"/>
      <c r="C18" s="2465"/>
      <c r="D18" s="2453"/>
      <c r="E18" s="1472"/>
      <c r="F18" s="2454"/>
      <c r="G18" s="2454"/>
      <c r="H18" s="1472"/>
      <c r="I18" s="2454"/>
      <c r="J18" s="2425"/>
      <c r="K18" s="1172" t="s">
        <v>342</v>
      </c>
      <c r="L18" s="701" t="s">
        <v>2837</v>
      </c>
      <c r="M18" s="1156">
        <v>0.3</v>
      </c>
      <c r="N18" s="1122" t="s">
        <v>3099</v>
      </c>
      <c r="O18" s="701" t="s">
        <v>2825</v>
      </c>
      <c r="P18" s="926"/>
      <c r="Q18" s="926"/>
      <c r="R18" s="926"/>
      <c r="S18" s="926"/>
      <c r="T18" s="926"/>
    </row>
    <row r="19" spans="1:20" s="1120" customFormat="1" ht="132" customHeight="1" x14ac:dyDescent="0.3">
      <c r="A19" s="2436"/>
      <c r="B19" s="2455"/>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127" t="s">
        <v>2842</v>
      </c>
      <c r="P19" s="1119">
        <v>4</v>
      </c>
      <c r="Q19" s="1119">
        <v>1</v>
      </c>
      <c r="R19" s="1119">
        <v>1</v>
      </c>
      <c r="S19" s="1119">
        <v>1</v>
      </c>
      <c r="T19" s="1119">
        <v>1</v>
      </c>
    </row>
    <row r="20" spans="1:20" s="1120" customFormat="1" ht="188.25" customHeight="1" x14ac:dyDescent="0.3">
      <c r="A20" s="2436"/>
      <c r="B20" s="2455"/>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0" s="1120" customFormat="1" ht="116.25" customHeight="1" x14ac:dyDescent="0.3">
      <c r="A21" s="2436"/>
      <c r="B21" s="2455"/>
      <c r="C21" s="2433"/>
      <c r="D21" s="2432"/>
      <c r="E21" s="2425"/>
      <c r="F21" s="2432"/>
      <c r="G21" s="2456"/>
      <c r="H21" s="2431"/>
      <c r="I21" s="2452"/>
      <c r="J21" s="2431"/>
      <c r="K21" s="1158" t="s">
        <v>1755</v>
      </c>
      <c r="L21" s="1164" t="s">
        <v>2845</v>
      </c>
      <c r="M21" s="1156">
        <v>0.15</v>
      </c>
      <c r="N21" s="1126"/>
      <c r="O21" s="1127" t="s">
        <v>2846</v>
      </c>
      <c r="P21" s="1119">
        <v>3</v>
      </c>
      <c r="Q21" s="1119"/>
      <c r="R21" s="1119">
        <v>1</v>
      </c>
      <c r="S21" s="1119">
        <v>1</v>
      </c>
      <c r="T21" s="1119">
        <v>1</v>
      </c>
    </row>
    <row r="22" spans="1:20" s="1120" customFormat="1" ht="121.5" customHeight="1" x14ac:dyDescent="0.3">
      <c r="A22" s="2436"/>
      <c r="B22" s="2455"/>
      <c r="C22" s="2433"/>
      <c r="D22" s="2432"/>
      <c r="E22" s="2425"/>
      <c r="F22" s="2432"/>
      <c r="G22" s="2456"/>
      <c r="H22" s="2431"/>
      <c r="I22" s="2452"/>
      <c r="J22" s="2431"/>
      <c r="K22" s="1158" t="s">
        <v>2197</v>
      </c>
      <c r="L22" s="1164" t="s">
        <v>2978</v>
      </c>
      <c r="M22" s="1156">
        <v>0.1</v>
      </c>
      <c r="N22" s="1126"/>
      <c r="O22" s="1127" t="s">
        <v>2848</v>
      </c>
      <c r="P22" s="1119">
        <v>9</v>
      </c>
      <c r="Q22" s="1119"/>
      <c r="R22" s="1119">
        <v>3</v>
      </c>
      <c r="S22" s="1119">
        <v>3</v>
      </c>
      <c r="T22" s="1119">
        <v>3</v>
      </c>
    </row>
    <row r="23" spans="1:20" s="1120" customFormat="1" ht="116.25" customHeight="1" x14ac:dyDescent="0.3">
      <c r="A23" s="2436"/>
      <c r="B23" s="2455"/>
      <c r="C23" s="2433"/>
      <c r="D23" s="2432"/>
      <c r="E23" s="2425"/>
      <c r="F23" s="2432"/>
      <c r="G23" s="2456"/>
      <c r="H23" s="2431"/>
      <c r="I23" s="2452"/>
      <c r="J23" s="2431"/>
      <c r="K23" s="1158" t="s">
        <v>2201</v>
      </c>
      <c r="L23" s="1164" t="s">
        <v>2849</v>
      </c>
      <c r="M23" s="1156">
        <v>0.1</v>
      </c>
      <c r="N23" s="1126"/>
      <c r="O23" s="1127" t="s">
        <v>2933</v>
      </c>
      <c r="P23" s="1119">
        <v>3</v>
      </c>
      <c r="Q23" s="1119"/>
      <c r="R23" s="1119">
        <v>1</v>
      </c>
      <c r="S23" s="1119">
        <v>1</v>
      </c>
      <c r="T23" s="1119">
        <v>1</v>
      </c>
    </row>
    <row r="24" spans="1:20" s="1120" customFormat="1" ht="77.25" customHeight="1" x14ac:dyDescent="0.3">
      <c r="A24" s="2436"/>
      <c r="B24" s="2455"/>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0" s="1120" customFormat="1" ht="68.25" customHeight="1" x14ac:dyDescent="0.3">
      <c r="A25" s="2436"/>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0" s="1120" customFormat="1" ht="72" customHeight="1" x14ac:dyDescent="0.3">
      <c r="A26" s="2436"/>
      <c r="B26" s="2455"/>
      <c r="C26" s="2465" t="s">
        <v>3104</v>
      </c>
      <c r="D26" s="2453">
        <v>0.15</v>
      </c>
      <c r="E26" s="1472" t="s">
        <v>2856</v>
      </c>
      <c r="F26" s="2453">
        <v>1</v>
      </c>
      <c r="G26" s="2453" t="s">
        <v>121</v>
      </c>
      <c r="H26" s="2464" t="s">
        <v>2857</v>
      </c>
      <c r="I26" s="2453">
        <v>1</v>
      </c>
      <c r="J26" s="2431" t="s">
        <v>370</v>
      </c>
      <c r="K26" s="1156" t="s">
        <v>124</v>
      </c>
      <c r="L26" s="1129" t="s">
        <v>2858</v>
      </c>
      <c r="M26" s="1156">
        <v>0.25</v>
      </c>
      <c r="N26" s="1130" t="s">
        <v>3099</v>
      </c>
      <c r="O26" s="1129" t="s">
        <v>2860</v>
      </c>
      <c r="P26" s="926">
        <v>24</v>
      </c>
      <c r="Q26" s="926">
        <v>6</v>
      </c>
      <c r="R26" s="926">
        <v>6</v>
      </c>
      <c r="S26" s="926">
        <v>6</v>
      </c>
      <c r="T26" s="926">
        <v>6</v>
      </c>
    </row>
    <row r="27" spans="1:20" s="1120" customFormat="1" ht="97.5" customHeight="1" x14ac:dyDescent="0.3">
      <c r="A27" s="2436"/>
      <c r="B27" s="2455"/>
      <c r="C27" s="2465"/>
      <c r="D27" s="2453"/>
      <c r="E27" s="1472"/>
      <c r="F27" s="2453"/>
      <c r="G27" s="2453"/>
      <c r="H27" s="2464"/>
      <c r="I27" s="2453"/>
      <c r="J27" s="2431"/>
      <c r="K27" s="1156" t="s">
        <v>1020</v>
      </c>
      <c r="L27" s="1129" t="s">
        <v>2861</v>
      </c>
      <c r="M27" s="1156">
        <v>0.25</v>
      </c>
      <c r="N27" s="1130" t="s">
        <v>3105</v>
      </c>
      <c r="O27" s="1129" t="s">
        <v>2863</v>
      </c>
      <c r="P27" s="926">
        <v>100</v>
      </c>
      <c r="Q27" s="926">
        <v>25</v>
      </c>
      <c r="R27" s="926">
        <v>40</v>
      </c>
      <c r="S27" s="926">
        <v>35</v>
      </c>
      <c r="T27" s="926"/>
    </row>
    <row r="28" spans="1:20" s="1120" customFormat="1" ht="100.5" customHeight="1" x14ac:dyDescent="0.3">
      <c r="A28" s="2436"/>
      <c r="B28" s="2455"/>
      <c r="C28" s="2465"/>
      <c r="D28" s="2453"/>
      <c r="E28" s="1472"/>
      <c r="F28" s="2453"/>
      <c r="G28" s="2453"/>
      <c r="H28" s="2464"/>
      <c r="I28" s="2453"/>
      <c r="J28" s="2431"/>
      <c r="K28" s="1156" t="s">
        <v>1775</v>
      </c>
      <c r="L28" s="1129" t="s">
        <v>2864</v>
      </c>
      <c r="M28" s="1156">
        <v>0.25</v>
      </c>
      <c r="N28" s="1130" t="s">
        <v>3106</v>
      </c>
      <c r="O28" s="1129" t="s">
        <v>2865</v>
      </c>
      <c r="P28" s="926">
        <v>7</v>
      </c>
      <c r="Q28" s="926">
        <v>2</v>
      </c>
      <c r="R28" s="926">
        <v>2</v>
      </c>
      <c r="S28" s="926">
        <v>2</v>
      </c>
      <c r="T28" s="926">
        <v>1</v>
      </c>
    </row>
    <row r="29" spans="1:20" s="1120" customFormat="1" ht="66.75" customHeight="1" x14ac:dyDescent="0.3">
      <c r="A29" s="2436"/>
      <c r="B29" s="2455"/>
      <c r="C29" s="2465"/>
      <c r="D29" s="2453"/>
      <c r="E29" s="1472"/>
      <c r="F29" s="2453"/>
      <c r="G29" s="2453"/>
      <c r="H29" s="2464"/>
      <c r="I29" s="2453"/>
      <c r="J29" s="2431"/>
      <c r="K29" s="1156" t="s">
        <v>1778</v>
      </c>
      <c r="L29" s="1129" t="s">
        <v>2866</v>
      </c>
      <c r="M29" s="1156">
        <v>0.25</v>
      </c>
      <c r="N29" s="1130" t="s">
        <v>3099</v>
      </c>
      <c r="O29" s="1129" t="s">
        <v>2867</v>
      </c>
      <c r="P29" s="926">
        <v>41</v>
      </c>
      <c r="Q29" s="926">
        <v>10</v>
      </c>
      <c r="R29" s="926">
        <v>10</v>
      </c>
      <c r="S29" s="926">
        <v>10</v>
      </c>
      <c r="T29" s="926">
        <v>11</v>
      </c>
    </row>
    <row r="30" spans="1:20" s="1233" customFormat="1" ht="106.5" customHeight="1" x14ac:dyDescent="0.3">
      <c r="A30" s="2436"/>
      <c r="B30" s="2455"/>
      <c r="C30" s="2464" t="s">
        <v>3107</v>
      </c>
      <c r="D30" s="2453">
        <v>0.15</v>
      </c>
      <c r="E30" s="1472" t="s">
        <v>2869</v>
      </c>
      <c r="F30" s="2453">
        <v>1</v>
      </c>
      <c r="G30" s="2432" t="s">
        <v>127</v>
      </c>
      <c r="H30" s="2425" t="s">
        <v>2870</v>
      </c>
      <c r="I30" s="2432">
        <v>0.4</v>
      </c>
      <c r="J30" s="2425" t="s">
        <v>370</v>
      </c>
      <c r="K30" s="1131" t="s">
        <v>130</v>
      </c>
      <c r="L30" s="701" t="s">
        <v>2871</v>
      </c>
      <c r="M30" s="1156">
        <v>0.5</v>
      </c>
      <c r="N30" s="1122" t="s">
        <v>3108</v>
      </c>
      <c r="O30" s="701" t="s">
        <v>2872</v>
      </c>
      <c r="P30" s="1232">
        <v>1</v>
      </c>
      <c r="Q30" s="1232">
        <v>1</v>
      </c>
      <c r="R30" s="1232">
        <v>1</v>
      </c>
      <c r="S30" s="1232">
        <v>1</v>
      </c>
      <c r="T30" s="1232">
        <v>1</v>
      </c>
    </row>
    <row r="31" spans="1:20" s="1233" customFormat="1" ht="76.5" customHeight="1" x14ac:dyDescent="0.3">
      <c r="A31" s="2436"/>
      <c r="B31" s="2455"/>
      <c r="C31" s="2464"/>
      <c r="D31" s="2453"/>
      <c r="E31" s="1472"/>
      <c r="F31" s="2453"/>
      <c r="G31" s="2432"/>
      <c r="H31" s="2425"/>
      <c r="I31" s="2432"/>
      <c r="J31" s="2425"/>
      <c r="K31" s="1131" t="s">
        <v>737</v>
      </c>
      <c r="L31" s="701" t="s">
        <v>2873</v>
      </c>
      <c r="M31" s="1156">
        <v>0.5</v>
      </c>
      <c r="N31" s="1122" t="s">
        <v>3108</v>
      </c>
      <c r="O31" s="701" t="s">
        <v>2874</v>
      </c>
      <c r="P31" s="1232">
        <v>1</v>
      </c>
      <c r="Q31" s="1232">
        <v>1</v>
      </c>
      <c r="R31" s="1232">
        <v>1</v>
      </c>
      <c r="S31" s="1232">
        <v>1</v>
      </c>
      <c r="T31" s="1232">
        <v>1</v>
      </c>
    </row>
    <row r="32" spans="1:20" s="1120" customFormat="1" ht="94.5" customHeight="1" x14ac:dyDescent="0.3">
      <c r="A32" s="2436"/>
      <c r="B32" s="2455"/>
      <c r="C32" s="2464"/>
      <c r="D32" s="2453"/>
      <c r="E32" s="1472"/>
      <c r="F32" s="2453"/>
      <c r="G32" s="1131" t="s">
        <v>132</v>
      </c>
      <c r="H32" s="709" t="s">
        <v>2875</v>
      </c>
      <c r="I32" s="1131">
        <v>0.3</v>
      </c>
      <c r="J32" s="709" t="s">
        <v>370</v>
      </c>
      <c r="K32" s="1131" t="s">
        <v>136</v>
      </c>
      <c r="L32" s="701" t="s">
        <v>2876</v>
      </c>
      <c r="M32" s="1156">
        <v>1</v>
      </c>
      <c r="N32" s="1122"/>
      <c r="O32" s="701" t="s">
        <v>2877</v>
      </c>
      <c r="P32" s="1119">
        <v>48</v>
      </c>
      <c r="Q32" s="878" t="s">
        <v>2878</v>
      </c>
      <c r="R32" s="878" t="s">
        <v>2878</v>
      </c>
      <c r="S32" s="878" t="s">
        <v>2878</v>
      </c>
      <c r="T32" s="878" t="s">
        <v>2878</v>
      </c>
    </row>
    <row r="33" spans="1:28" s="1120" customFormat="1" ht="80.25" customHeight="1" x14ac:dyDescent="0.3">
      <c r="A33" s="2436"/>
      <c r="B33" s="2455"/>
      <c r="C33" s="2464"/>
      <c r="D33" s="2453"/>
      <c r="E33" s="1472"/>
      <c r="F33" s="2453"/>
      <c r="G33" s="1132" t="s">
        <v>140</v>
      </c>
      <c r="H33" s="1128" t="s">
        <v>2879</v>
      </c>
      <c r="I33" s="1131">
        <v>0.3</v>
      </c>
      <c r="J33" s="1128" t="s">
        <v>370</v>
      </c>
      <c r="K33" s="1133" t="s">
        <v>143</v>
      </c>
      <c r="L33" s="1128" t="s">
        <v>2880</v>
      </c>
      <c r="M33" s="1156">
        <v>1</v>
      </c>
      <c r="N33" s="1134"/>
      <c r="O33" s="701" t="s">
        <v>2881</v>
      </c>
      <c r="P33" s="1119">
        <v>48</v>
      </c>
      <c r="Q33" s="878" t="s">
        <v>2878</v>
      </c>
      <c r="R33" s="878" t="s">
        <v>2878</v>
      </c>
      <c r="S33" s="878" t="s">
        <v>2878</v>
      </c>
      <c r="T33" s="878" t="s">
        <v>2878</v>
      </c>
    </row>
    <row r="34" spans="1:28" s="1120" customFormat="1" ht="46.5" customHeight="1" x14ac:dyDescent="0.3">
      <c r="A34" s="2436"/>
      <c r="B34" s="2455"/>
      <c r="C34" s="2473" t="s">
        <v>2882</v>
      </c>
      <c r="D34" s="2453">
        <v>0.15</v>
      </c>
      <c r="E34" s="2473" t="s">
        <v>2883</v>
      </c>
      <c r="F34" s="2453">
        <v>1</v>
      </c>
      <c r="G34" s="2456" t="s">
        <v>762</v>
      </c>
      <c r="H34" s="2427" t="s">
        <v>2884</v>
      </c>
      <c r="I34" s="2457">
        <v>1</v>
      </c>
      <c r="J34" s="2427" t="s">
        <v>574</v>
      </c>
      <c r="K34" s="1168" t="s">
        <v>766</v>
      </c>
      <c r="L34" s="1136" t="s">
        <v>2885</v>
      </c>
      <c r="M34" s="1169">
        <v>0.2</v>
      </c>
      <c r="N34" s="879" t="s">
        <v>3109</v>
      </c>
      <c r="O34" s="701" t="s">
        <v>2886</v>
      </c>
      <c r="P34" s="1234">
        <v>1</v>
      </c>
      <c r="Q34" s="1234"/>
      <c r="R34" s="1234">
        <v>1</v>
      </c>
      <c r="S34" s="1234"/>
      <c r="T34" s="1234">
        <v>1</v>
      </c>
    </row>
    <row r="35" spans="1:28" s="1120" customFormat="1" ht="49.5" x14ac:dyDescent="0.3">
      <c r="A35" s="2436"/>
      <c r="B35" s="2455"/>
      <c r="C35" s="2473"/>
      <c r="D35" s="2453"/>
      <c r="E35" s="2473"/>
      <c r="F35" s="2453"/>
      <c r="G35" s="2456"/>
      <c r="H35" s="2428"/>
      <c r="I35" s="2455"/>
      <c r="J35" s="2428"/>
      <c r="K35" s="1168" t="s">
        <v>770</v>
      </c>
      <c r="L35" s="879" t="s">
        <v>2887</v>
      </c>
      <c r="M35" s="1160">
        <v>0.2</v>
      </c>
      <c r="N35" s="879" t="s">
        <v>3109</v>
      </c>
      <c r="O35" s="701" t="s">
        <v>2888</v>
      </c>
      <c r="P35" s="1234">
        <v>1</v>
      </c>
      <c r="Q35" s="926"/>
      <c r="R35" s="926"/>
      <c r="S35" s="926"/>
      <c r="T35" s="926"/>
    </row>
    <row r="36" spans="1:28" s="1120" customFormat="1" ht="49.5" x14ac:dyDescent="0.3">
      <c r="A36" s="2436"/>
      <c r="B36" s="2455"/>
      <c r="C36" s="2473"/>
      <c r="D36" s="2453"/>
      <c r="E36" s="2473"/>
      <c r="F36" s="2453"/>
      <c r="G36" s="2456"/>
      <c r="H36" s="2428"/>
      <c r="I36" s="2455"/>
      <c r="J36" s="2428"/>
      <c r="K36" s="1168" t="s">
        <v>772</v>
      </c>
      <c r="L36" s="879" t="s">
        <v>2889</v>
      </c>
      <c r="M36" s="1160">
        <v>0.1</v>
      </c>
      <c r="N36" s="879" t="s">
        <v>3109</v>
      </c>
      <c r="O36" s="701" t="s">
        <v>2890</v>
      </c>
      <c r="P36" s="1234">
        <v>1</v>
      </c>
      <c r="Q36" s="926"/>
      <c r="R36" s="926"/>
      <c r="S36" s="926"/>
      <c r="T36" s="926"/>
    </row>
    <row r="37" spans="1:28" s="1120" customFormat="1" ht="49.5" x14ac:dyDescent="0.3">
      <c r="A37" s="2436"/>
      <c r="B37" s="2455"/>
      <c r="C37" s="2473"/>
      <c r="D37" s="2453"/>
      <c r="E37" s="2473"/>
      <c r="F37" s="2453"/>
      <c r="G37" s="2456"/>
      <c r="H37" s="2428"/>
      <c r="I37" s="2455"/>
      <c r="J37" s="2428"/>
      <c r="K37" s="1168" t="s">
        <v>2051</v>
      </c>
      <c r="L37" s="879" t="s">
        <v>2891</v>
      </c>
      <c r="M37" s="1160">
        <v>0.1</v>
      </c>
      <c r="N37" s="879" t="s">
        <v>3109</v>
      </c>
      <c r="O37" s="701" t="s">
        <v>2892</v>
      </c>
      <c r="P37" s="1234">
        <v>1</v>
      </c>
      <c r="Q37" s="926"/>
      <c r="R37" s="926"/>
      <c r="S37" s="926"/>
      <c r="T37" s="926"/>
    </row>
    <row r="38" spans="1:28" s="1120" customFormat="1" ht="33" x14ac:dyDescent="0.3">
      <c r="A38" s="2436"/>
      <c r="B38" s="2455"/>
      <c r="C38" s="2473"/>
      <c r="D38" s="2453"/>
      <c r="E38" s="2473"/>
      <c r="F38" s="2453"/>
      <c r="G38" s="2456"/>
      <c r="H38" s="2428"/>
      <c r="I38" s="2455"/>
      <c r="J38" s="2428"/>
      <c r="K38" s="1168" t="s">
        <v>2054</v>
      </c>
      <c r="L38" s="879" t="s">
        <v>2893</v>
      </c>
      <c r="M38" s="1160">
        <v>0.2</v>
      </c>
      <c r="N38" s="1139" t="s">
        <v>3110</v>
      </c>
      <c r="O38" s="701" t="s">
        <v>2894</v>
      </c>
      <c r="P38" s="926"/>
      <c r="Q38" s="926"/>
      <c r="R38" s="926"/>
      <c r="S38" s="926"/>
      <c r="T38" s="926"/>
    </row>
    <row r="39" spans="1:28" s="1120" customFormat="1" ht="49.5" x14ac:dyDescent="0.3">
      <c r="A39" s="2436"/>
      <c r="B39" s="2455"/>
      <c r="C39" s="2473"/>
      <c r="D39" s="2453"/>
      <c r="E39" s="2473"/>
      <c r="F39" s="2453"/>
      <c r="G39" s="2456"/>
      <c r="H39" s="2428"/>
      <c r="I39" s="2455"/>
      <c r="J39" s="2428"/>
      <c r="K39" s="1168" t="s">
        <v>2057</v>
      </c>
      <c r="L39" s="879" t="s">
        <v>2895</v>
      </c>
      <c r="M39" s="1160">
        <v>0.1</v>
      </c>
      <c r="N39" s="879" t="s">
        <v>3109</v>
      </c>
      <c r="O39" s="701" t="s">
        <v>2896</v>
      </c>
      <c r="P39" s="1234">
        <v>1</v>
      </c>
      <c r="Q39" s="926"/>
      <c r="R39" s="926"/>
      <c r="S39" s="926"/>
      <c r="T39" s="1234">
        <v>1</v>
      </c>
    </row>
    <row r="40" spans="1:28" s="1120" customFormat="1" ht="33" x14ac:dyDescent="0.3">
      <c r="A40" s="2436"/>
      <c r="B40" s="2455"/>
      <c r="C40" s="2473"/>
      <c r="D40" s="2453"/>
      <c r="E40" s="2473"/>
      <c r="F40" s="2453"/>
      <c r="G40" s="2451"/>
      <c r="H40" s="2428"/>
      <c r="I40" s="2455"/>
      <c r="J40" s="2428"/>
      <c r="K40" s="1168" t="s">
        <v>2060</v>
      </c>
      <c r="L40" s="879" t="s">
        <v>2897</v>
      </c>
      <c r="M40" s="1160">
        <v>0.1</v>
      </c>
      <c r="N40" s="1139" t="s">
        <v>3111</v>
      </c>
      <c r="O40" s="701" t="s">
        <v>2898</v>
      </c>
      <c r="P40" s="926">
        <v>12</v>
      </c>
      <c r="Q40" s="926">
        <v>3</v>
      </c>
      <c r="R40" s="926">
        <v>3</v>
      </c>
      <c r="S40" s="926">
        <v>3</v>
      </c>
      <c r="T40" s="926">
        <v>3</v>
      </c>
    </row>
    <row r="41" spans="1:28" s="1120" customFormat="1" ht="16.5" customHeight="1" x14ac:dyDescent="0.3">
      <c r="A41" s="2436"/>
      <c r="B41" s="2455">
        <v>0.5</v>
      </c>
      <c r="C41" s="1472" t="s">
        <v>2899</v>
      </c>
      <c r="D41" s="2453">
        <v>1</v>
      </c>
      <c r="E41" s="1472" t="s">
        <v>2900</v>
      </c>
      <c r="F41" s="2453">
        <v>1</v>
      </c>
      <c r="G41" s="2450" t="s">
        <v>776</v>
      </c>
      <c r="H41" s="2420" t="s">
        <v>2901</v>
      </c>
      <c r="I41" s="2452">
        <v>0.2</v>
      </c>
      <c r="J41" s="2420" t="s">
        <v>370</v>
      </c>
      <c r="K41" s="1158" t="s">
        <v>779</v>
      </c>
      <c r="L41" s="1140" t="s">
        <v>2902</v>
      </c>
      <c r="M41" s="1156">
        <v>0.5</v>
      </c>
      <c r="N41" s="1141" t="s">
        <v>3112</v>
      </c>
      <c r="O41" s="1140" t="s">
        <v>2903</v>
      </c>
      <c r="P41" s="926">
        <v>1</v>
      </c>
      <c r="Q41" s="926">
        <v>1</v>
      </c>
      <c r="R41" s="926"/>
      <c r="S41" s="926"/>
      <c r="T41" s="926"/>
    </row>
    <row r="42" spans="1:28" s="1120" customFormat="1" ht="33" x14ac:dyDescent="0.3">
      <c r="A42" s="2436"/>
      <c r="B42" s="2455"/>
      <c r="C42" s="1472"/>
      <c r="D42" s="2453"/>
      <c r="E42" s="1472"/>
      <c r="F42" s="2453"/>
      <c r="G42" s="2451"/>
      <c r="H42" s="2420"/>
      <c r="I42" s="2452"/>
      <c r="J42" s="2420"/>
      <c r="K42" s="1158" t="s">
        <v>927</v>
      </c>
      <c r="L42" s="701" t="s">
        <v>2904</v>
      </c>
      <c r="M42" s="1156">
        <v>0.5</v>
      </c>
      <c r="N42" s="1122" t="s">
        <v>3113</v>
      </c>
      <c r="O42" s="701" t="s">
        <v>2905</v>
      </c>
      <c r="P42" s="926">
        <v>1</v>
      </c>
      <c r="Q42" s="926">
        <v>1</v>
      </c>
      <c r="R42" s="926"/>
      <c r="S42" s="926"/>
      <c r="T42" s="926"/>
    </row>
    <row r="43" spans="1:28" s="1120" customFormat="1" ht="51" customHeight="1" x14ac:dyDescent="0.3">
      <c r="A43" s="2436"/>
      <c r="B43" s="2455"/>
      <c r="C43" s="1472"/>
      <c r="D43" s="2453"/>
      <c r="E43" s="1472"/>
      <c r="F43" s="2453"/>
      <c r="G43" s="1131" t="s">
        <v>784</v>
      </c>
      <c r="H43" s="1142" t="s">
        <v>2906</v>
      </c>
      <c r="I43" s="1158">
        <v>0.1</v>
      </c>
      <c r="J43" s="1142" t="s">
        <v>370</v>
      </c>
      <c r="K43" s="1158" t="s">
        <v>787</v>
      </c>
      <c r="L43" s="701" t="s">
        <v>2907</v>
      </c>
      <c r="M43" s="1156">
        <v>1</v>
      </c>
      <c r="N43" s="1122" t="s">
        <v>3114</v>
      </c>
      <c r="O43" s="701" t="s">
        <v>2908</v>
      </c>
      <c r="P43" s="926">
        <v>48</v>
      </c>
      <c r="Q43" s="926">
        <v>12</v>
      </c>
      <c r="R43" s="926">
        <v>12</v>
      </c>
      <c r="S43" s="926">
        <v>12</v>
      </c>
      <c r="T43" s="926">
        <v>12</v>
      </c>
    </row>
    <row r="44" spans="1:28" s="1120" customFormat="1" ht="82.5" x14ac:dyDescent="0.3">
      <c r="A44" s="2436"/>
      <c r="B44" s="2455"/>
      <c r="C44" s="1472"/>
      <c r="D44" s="2453"/>
      <c r="E44" s="1472"/>
      <c r="F44" s="2453"/>
      <c r="G44" s="1131" t="s">
        <v>790</v>
      </c>
      <c r="H44" s="1142" t="s">
        <v>2909</v>
      </c>
      <c r="I44" s="1170">
        <v>0.2</v>
      </c>
      <c r="J44" s="1142" t="s">
        <v>370</v>
      </c>
      <c r="K44" s="1170" t="s">
        <v>793</v>
      </c>
      <c r="L44" s="926" t="s">
        <v>2910</v>
      </c>
      <c r="M44" s="1171">
        <v>1</v>
      </c>
      <c r="N44" s="1145" t="s">
        <v>3115</v>
      </c>
      <c r="O44" s="701" t="s">
        <v>3116</v>
      </c>
      <c r="P44" s="926">
        <v>100</v>
      </c>
      <c r="Q44" s="926">
        <v>25</v>
      </c>
      <c r="R44" s="926">
        <v>40</v>
      </c>
      <c r="S44" s="926">
        <v>35</v>
      </c>
      <c r="T44" s="926"/>
    </row>
    <row r="45" spans="1:28" s="1120" customFormat="1" ht="33" customHeight="1" x14ac:dyDescent="0.3">
      <c r="A45" s="2436"/>
      <c r="B45" s="2455"/>
      <c r="C45" s="1472"/>
      <c r="D45" s="2453"/>
      <c r="E45" s="1472"/>
      <c r="F45" s="2453"/>
      <c r="G45" s="2453" t="s">
        <v>795</v>
      </c>
      <c r="H45" s="1472" t="s">
        <v>2912</v>
      </c>
      <c r="I45" s="2454">
        <v>0.3</v>
      </c>
      <c r="J45" s="1472" t="s">
        <v>370</v>
      </c>
      <c r="K45" s="1172" t="s">
        <v>798</v>
      </c>
      <c r="L45" s="879" t="s">
        <v>2913</v>
      </c>
      <c r="M45" s="1171">
        <v>0.5</v>
      </c>
      <c r="N45" s="1147"/>
      <c r="O45" s="1173" t="s">
        <v>2915</v>
      </c>
      <c r="P45" s="1148" t="s">
        <v>2915</v>
      </c>
      <c r="Q45" s="1148">
        <v>1</v>
      </c>
      <c r="R45" s="1148">
        <v>1</v>
      </c>
      <c r="S45" s="1148">
        <v>1</v>
      </c>
      <c r="T45" s="1148">
        <v>1</v>
      </c>
    </row>
    <row r="46" spans="1:28" s="1120" customFormat="1" ht="33" x14ac:dyDescent="0.3">
      <c r="A46" s="2436"/>
      <c r="B46" s="2455"/>
      <c r="C46" s="1472"/>
      <c r="D46" s="2453"/>
      <c r="E46" s="1472"/>
      <c r="F46" s="2453"/>
      <c r="G46" s="2453"/>
      <c r="H46" s="1472"/>
      <c r="I46" s="2454"/>
      <c r="J46" s="1472"/>
      <c r="K46" s="1172" t="s">
        <v>931</v>
      </c>
      <c r="L46" s="701" t="s">
        <v>2916</v>
      </c>
      <c r="M46" s="1171">
        <v>0.5</v>
      </c>
      <c r="N46" s="1147"/>
      <c r="O46" s="1174" t="s">
        <v>2918</v>
      </c>
      <c r="P46" s="879" t="s">
        <v>2918</v>
      </c>
      <c r="Q46" s="879" t="s">
        <v>2919</v>
      </c>
      <c r="R46" s="879" t="s">
        <v>2919</v>
      </c>
      <c r="S46" s="879" t="s">
        <v>2919</v>
      </c>
      <c r="T46" s="879" t="s">
        <v>2919</v>
      </c>
    </row>
    <row r="47" spans="1:28" ht="66" x14ac:dyDescent="0.3">
      <c r="A47" s="2436"/>
      <c r="B47" s="2455"/>
      <c r="C47" s="1472"/>
      <c r="D47" s="2453"/>
      <c r="E47" s="1472"/>
      <c r="F47" s="2453"/>
      <c r="G47" s="1171" t="s">
        <v>930</v>
      </c>
      <c r="H47" s="701" t="s">
        <v>2920</v>
      </c>
      <c r="I47" s="1171">
        <v>0.2</v>
      </c>
      <c r="J47" s="701" t="s">
        <v>370</v>
      </c>
      <c r="K47" s="1171" t="s">
        <v>1087</v>
      </c>
      <c r="L47" s="701" t="s">
        <v>2921</v>
      </c>
      <c r="M47" s="1149">
        <v>1</v>
      </c>
      <c r="N47" s="1150"/>
      <c r="O47" s="1175" t="s">
        <v>2923</v>
      </c>
      <c r="P47" s="879" t="s">
        <v>2923</v>
      </c>
      <c r="Q47" s="1148">
        <v>0.2</v>
      </c>
      <c r="R47" s="1148">
        <v>0.3</v>
      </c>
      <c r="S47" s="1148">
        <v>0.3</v>
      </c>
      <c r="T47" s="1148">
        <v>0.2</v>
      </c>
      <c r="V47" s="1151"/>
      <c r="W47" s="1151"/>
      <c r="X47" s="1151"/>
      <c r="Y47" s="1151"/>
      <c r="Z47" s="1151"/>
      <c r="AA47" s="1151"/>
      <c r="AB47" s="1151"/>
    </row>
    <row r="48" spans="1:28" s="1120" customFormat="1" x14ac:dyDescent="0.3">
      <c r="A48" s="1235"/>
      <c r="B48" s="1236"/>
      <c r="C48" s="1179"/>
      <c r="D48" s="1237"/>
      <c r="E48" s="1238"/>
      <c r="F48" s="1237"/>
      <c r="G48" s="1239"/>
      <c r="H48" s="1208"/>
      <c r="I48" s="1239"/>
      <c r="J48" s="1178"/>
      <c r="K48" s="1239"/>
      <c r="L48" s="1240"/>
      <c r="M48" s="1241"/>
      <c r="P48" s="1208"/>
      <c r="Q48" s="1208"/>
      <c r="R48" s="1208"/>
      <c r="S48" s="1208"/>
      <c r="T48" s="1208"/>
    </row>
    <row r="49" spans="1:20" s="1120" customFormat="1" x14ac:dyDescent="0.3">
      <c r="A49" s="1235"/>
      <c r="B49" s="1236"/>
      <c r="C49" s="1179"/>
      <c r="D49" s="1237"/>
      <c r="E49" s="1238"/>
      <c r="F49" s="1237"/>
      <c r="G49" s="1239"/>
      <c r="H49" s="1208"/>
      <c r="I49" s="1239"/>
      <c r="J49" s="1178"/>
      <c r="K49" s="1239"/>
      <c r="L49" s="1240"/>
      <c r="M49" s="1241"/>
      <c r="P49" s="1208"/>
      <c r="Q49" s="1208"/>
      <c r="R49" s="1208"/>
      <c r="S49" s="1208"/>
      <c r="T49" s="1208"/>
    </row>
    <row r="50" spans="1:20" s="1120" customFormat="1" x14ac:dyDescent="0.3">
      <c r="A50" s="1235"/>
      <c r="B50" s="1236"/>
      <c r="C50" s="1179"/>
      <c r="D50" s="1237"/>
      <c r="E50" s="1238"/>
      <c r="F50" s="1237"/>
      <c r="G50" s="1239"/>
      <c r="H50" s="1208"/>
      <c r="I50" s="1239"/>
      <c r="J50" s="1178"/>
      <c r="K50" s="1239"/>
      <c r="L50" s="1240"/>
      <c r="M50" s="1241"/>
      <c r="P50" s="1208"/>
      <c r="Q50" s="1208"/>
      <c r="R50" s="1208"/>
      <c r="S50" s="1208"/>
      <c r="T50" s="1208"/>
    </row>
    <row r="51" spans="1:20" s="1120" customFormat="1" x14ac:dyDescent="0.3">
      <c r="A51" s="1235"/>
      <c r="B51" s="1236"/>
      <c r="C51" s="1179"/>
      <c r="D51" s="1237"/>
      <c r="E51" s="1238"/>
      <c r="F51" s="1237"/>
      <c r="G51" s="1239"/>
      <c r="H51" s="1208"/>
      <c r="I51" s="1239"/>
      <c r="J51" s="1178"/>
      <c r="K51" s="1239"/>
      <c r="L51" s="1240"/>
      <c r="M51" s="1241"/>
      <c r="P51" s="1208"/>
      <c r="Q51" s="1208"/>
      <c r="R51" s="1208"/>
      <c r="S51" s="1208"/>
      <c r="T51" s="1208"/>
    </row>
    <row r="52" spans="1:20" s="1120" customFormat="1" x14ac:dyDescent="0.3">
      <c r="A52" s="1235"/>
      <c r="B52" s="1236"/>
      <c r="C52" s="1179"/>
      <c r="D52" s="1237"/>
      <c r="E52" s="1238"/>
      <c r="F52" s="1237"/>
      <c r="G52" s="1239"/>
      <c r="H52" s="1208"/>
      <c r="I52" s="1239"/>
      <c r="J52" s="1178"/>
      <c r="K52" s="1239"/>
      <c r="L52" s="1240"/>
      <c r="M52" s="1241"/>
      <c r="P52" s="1208"/>
      <c r="Q52" s="1208"/>
      <c r="R52" s="1208"/>
      <c r="S52" s="1208"/>
      <c r="T52" s="1208"/>
    </row>
    <row r="53" spans="1:20" s="1120" customFormat="1" x14ac:dyDescent="0.3">
      <c r="A53" s="1235"/>
      <c r="B53" s="1236"/>
      <c r="C53" s="1179"/>
      <c r="D53" s="1237"/>
      <c r="E53" s="1238"/>
      <c r="F53" s="1237"/>
      <c r="G53" s="1239"/>
      <c r="H53" s="1208"/>
      <c r="I53" s="1239"/>
      <c r="J53" s="1178"/>
      <c r="K53" s="1239"/>
      <c r="L53" s="1240"/>
      <c r="M53" s="1241"/>
      <c r="P53" s="1208"/>
      <c r="Q53" s="1208"/>
      <c r="R53" s="1208"/>
      <c r="S53" s="1208"/>
      <c r="T53" s="1208"/>
    </row>
    <row r="54" spans="1:20" s="1120" customFormat="1" x14ac:dyDescent="0.3">
      <c r="A54" s="1235"/>
      <c r="B54" s="1236"/>
      <c r="C54" s="1179"/>
      <c r="D54" s="1237"/>
      <c r="E54" s="1238"/>
      <c r="F54" s="1237"/>
      <c r="G54" s="1239"/>
      <c r="H54" s="1208"/>
      <c r="I54" s="1239"/>
      <c r="J54" s="1178"/>
      <c r="K54" s="1239"/>
      <c r="L54" s="1240"/>
      <c r="M54" s="1241"/>
      <c r="P54" s="1208"/>
      <c r="Q54" s="1208"/>
      <c r="R54" s="1208"/>
      <c r="S54" s="1208"/>
      <c r="T54" s="1208"/>
    </row>
    <row r="55" spans="1:20" s="1120" customFormat="1" x14ac:dyDescent="0.3">
      <c r="A55" s="1235"/>
      <c r="B55" s="1236"/>
      <c r="C55" s="1179"/>
      <c r="D55" s="1237"/>
      <c r="E55" s="1238"/>
      <c r="F55" s="1237"/>
      <c r="G55" s="1239"/>
      <c r="H55" s="1208"/>
      <c r="I55" s="1239"/>
      <c r="J55" s="1178"/>
      <c r="K55" s="1239"/>
      <c r="L55" s="1240"/>
      <c r="M55" s="1241"/>
      <c r="P55" s="1208"/>
      <c r="Q55" s="1208"/>
      <c r="R55" s="1208"/>
      <c r="S55" s="1208"/>
      <c r="T55" s="1208"/>
    </row>
    <row r="56" spans="1:20" s="1120" customFormat="1" x14ac:dyDescent="0.3">
      <c r="A56" s="1235"/>
      <c r="B56" s="1236"/>
      <c r="C56" s="1179"/>
      <c r="D56" s="1237"/>
      <c r="E56" s="1238"/>
      <c r="F56" s="1237"/>
      <c r="G56" s="1239"/>
      <c r="H56" s="1208"/>
      <c r="I56" s="1239"/>
      <c r="J56" s="1178"/>
      <c r="K56" s="1239"/>
      <c r="L56" s="1240"/>
      <c r="M56" s="1241"/>
      <c r="P56" s="1208"/>
      <c r="Q56" s="1208"/>
      <c r="R56" s="1208"/>
      <c r="S56" s="1208"/>
      <c r="T56" s="1208"/>
    </row>
    <row r="57" spans="1:20" s="1120" customFormat="1" x14ac:dyDescent="0.3">
      <c r="A57" s="1235"/>
      <c r="B57" s="1236"/>
      <c r="C57" s="1179"/>
      <c r="D57" s="1237"/>
      <c r="E57" s="1238"/>
      <c r="F57" s="1237"/>
      <c r="G57" s="1239"/>
      <c r="H57" s="1208"/>
      <c r="I57" s="1239"/>
      <c r="J57" s="1178"/>
      <c r="K57" s="1239"/>
      <c r="L57" s="1240"/>
      <c r="M57" s="1241"/>
      <c r="P57" s="1208"/>
      <c r="Q57" s="1208"/>
      <c r="R57" s="1208"/>
      <c r="S57" s="1208"/>
      <c r="T57" s="1208"/>
    </row>
    <row r="58" spans="1:20" s="1120" customFormat="1" x14ac:dyDescent="0.3">
      <c r="A58" s="1235"/>
      <c r="B58" s="1236"/>
      <c r="C58" s="1179"/>
      <c r="D58" s="1237"/>
      <c r="E58" s="1238"/>
      <c r="F58" s="1237"/>
      <c r="G58" s="1239"/>
      <c r="H58" s="1208"/>
      <c r="I58" s="1239"/>
      <c r="J58" s="1178"/>
      <c r="K58" s="1239"/>
      <c r="L58" s="1240"/>
      <c r="M58" s="1241"/>
      <c r="P58" s="1208"/>
      <c r="Q58" s="1208"/>
      <c r="R58" s="1208"/>
      <c r="S58" s="1208"/>
      <c r="T58" s="1208"/>
    </row>
    <row r="59" spans="1:20" s="1120" customFormat="1" x14ac:dyDescent="0.3">
      <c r="A59" s="1235"/>
      <c r="B59" s="1236"/>
      <c r="C59" s="1179"/>
      <c r="D59" s="1237"/>
      <c r="E59" s="1238"/>
      <c r="F59" s="1237"/>
      <c r="G59" s="1239"/>
      <c r="H59" s="1208"/>
      <c r="I59" s="1239"/>
      <c r="J59" s="1178"/>
      <c r="K59" s="1239"/>
      <c r="L59" s="1240"/>
      <c r="M59" s="1241"/>
      <c r="P59" s="1208"/>
      <c r="Q59" s="1208"/>
      <c r="R59" s="1208"/>
      <c r="S59" s="1208"/>
      <c r="T59" s="1208"/>
    </row>
    <row r="60" spans="1:20" s="1120" customFormat="1" x14ac:dyDescent="0.3">
      <c r="A60" s="1235"/>
      <c r="B60" s="1236"/>
      <c r="C60" s="1179"/>
      <c r="D60" s="1237"/>
      <c r="E60" s="1238"/>
      <c r="F60" s="1237"/>
      <c r="G60" s="1239"/>
      <c r="H60" s="1208"/>
      <c r="I60" s="1239"/>
      <c r="J60" s="1178"/>
      <c r="K60" s="1239"/>
      <c r="L60" s="1240"/>
      <c r="M60" s="1241"/>
      <c r="P60" s="1208"/>
      <c r="Q60" s="1208"/>
      <c r="R60" s="1208"/>
      <c r="S60" s="1208"/>
      <c r="T60" s="1208"/>
    </row>
    <row r="61" spans="1:20" s="1120" customFormat="1" x14ac:dyDescent="0.3">
      <c r="A61" s="1235"/>
      <c r="B61" s="1236"/>
      <c r="C61" s="1179"/>
      <c r="D61" s="1237"/>
      <c r="E61" s="1238"/>
      <c r="F61" s="1237"/>
      <c r="G61" s="1239"/>
      <c r="H61" s="1208"/>
      <c r="I61" s="1239"/>
      <c r="J61" s="1178"/>
      <c r="K61" s="1239"/>
      <c r="L61" s="1240"/>
      <c r="M61" s="1241"/>
      <c r="P61" s="1208"/>
      <c r="Q61" s="1208"/>
      <c r="R61" s="1208"/>
      <c r="S61" s="1208"/>
      <c r="T61" s="1208"/>
    </row>
    <row r="62" spans="1:20" s="1120" customFormat="1" x14ac:dyDescent="0.3">
      <c r="A62" s="1235"/>
      <c r="B62" s="1236"/>
      <c r="D62" s="1239"/>
      <c r="E62" s="1208"/>
      <c r="F62" s="1239"/>
      <c r="G62" s="1239"/>
      <c r="H62" s="1208"/>
      <c r="I62" s="1239"/>
      <c r="J62" s="1178"/>
      <c r="K62" s="1239"/>
      <c r="L62" s="1240"/>
      <c r="M62" s="1241"/>
      <c r="P62" s="1208"/>
      <c r="Q62" s="1208"/>
      <c r="R62" s="1208"/>
      <c r="S62" s="1208"/>
      <c r="T62" s="1208"/>
    </row>
    <row r="63" spans="1:20" s="1120" customFormat="1" x14ac:dyDescent="0.3">
      <c r="A63" s="1235"/>
      <c r="B63" s="1236"/>
      <c r="D63" s="1239"/>
      <c r="E63" s="1208"/>
      <c r="F63" s="1239"/>
      <c r="G63" s="1239"/>
      <c r="H63" s="1208"/>
      <c r="I63" s="1239"/>
      <c r="J63" s="1178"/>
      <c r="K63" s="1239"/>
      <c r="L63" s="1240"/>
      <c r="M63" s="1241"/>
      <c r="P63" s="1208"/>
      <c r="Q63" s="1208"/>
      <c r="R63" s="1208"/>
      <c r="S63" s="1208"/>
      <c r="T63" s="1208"/>
    </row>
    <row r="64" spans="1:20" s="1120" customFormat="1" x14ac:dyDescent="0.3">
      <c r="A64" s="1235"/>
      <c r="B64" s="1236"/>
      <c r="D64" s="1239"/>
      <c r="E64" s="1208"/>
      <c r="F64" s="1239"/>
      <c r="G64" s="1239"/>
      <c r="H64" s="1208"/>
      <c r="I64" s="1239"/>
      <c r="J64" s="1178"/>
      <c r="K64" s="1239"/>
      <c r="L64" s="1240"/>
      <c r="M64" s="1241"/>
      <c r="P64" s="1208"/>
      <c r="Q64" s="1208"/>
      <c r="R64" s="1208"/>
      <c r="S64" s="1208"/>
      <c r="T64" s="1208"/>
    </row>
    <row r="65" spans="1:20" s="1120" customFormat="1" x14ac:dyDescent="0.3">
      <c r="A65" s="1235"/>
      <c r="B65" s="1236"/>
      <c r="D65" s="1239"/>
      <c r="E65" s="1208"/>
      <c r="F65" s="1239"/>
      <c r="G65" s="1239"/>
      <c r="H65" s="1208"/>
      <c r="I65" s="1239"/>
      <c r="J65" s="1178"/>
      <c r="K65" s="1239"/>
      <c r="L65" s="1240"/>
      <c r="M65" s="1241"/>
      <c r="P65" s="1208"/>
      <c r="Q65" s="1208"/>
      <c r="R65" s="1208"/>
      <c r="S65" s="1208"/>
      <c r="T65" s="1208"/>
    </row>
    <row r="66" spans="1:20" s="1120" customFormat="1" x14ac:dyDescent="0.3">
      <c r="A66" s="1235"/>
      <c r="B66" s="1236"/>
      <c r="D66" s="1239"/>
      <c r="E66" s="1208"/>
      <c r="F66" s="1239"/>
      <c r="G66" s="1239"/>
      <c r="H66" s="1208"/>
      <c r="I66" s="1239"/>
      <c r="J66" s="1178"/>
      <c r="K66" s="1239"/>
      <c r="L66" s="1240"/>
      <c r="M66" s="1241"/>
      <c r="P66" s="1208"/>
      <c r="Q66" s="1208"/>
      <c r="R66" s="1208"/>
      <c r="S66" s="1208"/>
      <c r="T66" s="1208"/>
    </row>
    <row r="67" spans="1:20" s="1120" customFormat="1" x14ac:dyDescent="0.3">
      <c r="A67" s="1235"/>
      <c r="B67" s="1236"/>
      <c r="D67" s="1239"/>
      <c r="E67" s="1208"/>
      <c r="F67" s="1239"/>
      <c r="G67" s="1239"/>
      <c r="H67" s="1208"/>
      <c r="I67" s="1239"/>
      <c r="J67" s="1178"/>
      <c r="K67" s="1239"/>
      <c r="L67" s="1240"/>
      <c r="M67" s="1241"/>
      <c r="P67" s="1208"/>
      <c r="Q67" s="1208"/>
      <c r="R67" s="1208"/>
      <c r="S67" s="1208"/>
      <c r="T67" s="1208"/>
    </row>
    <row r="68" spans="1:20" s="1120" customFormat="1" x14ac:dyDescent="0.3">
      <c r="A68" s="1235"/>
      <c r="B68" s="1236"/>
      <c r="D68" s="1239"/>
      <c r="E68" s="1208"/>
      <c r="F68" s="1239"/>
      <c r="G68" s="1239"/>
      <c r="H68" s="1208"/>
      <c r="I68" s="1239"/>
      <c r="J68" s="1178"/>
      <c r="K68" s="1239"/>
      <c r="L68" s="1240"/>
      <c r="M68" s="1241"/>
      <c r="P68" s="1208"/>
      <c r="Q68" s="1208"/>
      <c r="R68" s="1208"/>
      <c r="S68" s="1208"/>
      <c r="T68" s="1208"/>
    </row>
    <row r="69" spans="1:20" s="1120" customFormat="1" x14ac:dyDescent="0.3">
      <c r="A69" s="1235"/>
      <c r="B69" s="1236"/>
      <c r="D69" s="1239"/>
      <c r="E69" s="1208"/>
      <c r="F69" s="1239"/>
      <c r="G69" s="1239"/>
      <c r="H69" s="1208"/>
      <c r="I69" s="1239"/>
      <c r="J69" s="1178"/>
      <c r="K69" s="1239"/>
      <c r="L69" s="1240"/>
      <c r="M69" s="1241"/>
      <c r="P69" s="1208"/>
      <c r="Q69" s="1208"/>
      <c r="R69" s="1208"/>
      <c r="S69" s="1208"/>
      <c r="T69" s="1208"/>
    </row>
    <row r="70" spans="1:20" s="1120" customFormat="1" x14ac:dyDescent="0.3">
      <c r="A70" s="1235"/>
      <c r="B70" s="1236"/>
      <c r="D70" s="1239"/>
      <c r="E70" s="1208"/>
      <c r="F70" s="1239"/>
      <c r="G70" s="1239"/>
      <c r="H70" s="1208"/>
      <c r="I70" s="1239"/>
      <c r="J70" s="1178"/>
      <c r="K70" s="1239"/>
      <c r="L70" s="1240"/>
      <c r="M70" s="1241"/>
      <c r="P70" s="1208"/>
      <c r="Q70" s="1208"/>
      <c r="R70" s="1208"/>
      <c r="S70" s="1208"/>
      <c r="T70" s="1208"/>
    </row>
    <row r="71" spans="1:20" s="1120" customFormat="1" x14ac:dyDescent="0.3">
      <c r="A71" s="1235"/>
      <c r="B71" s="1236"/>
      <c r="D71" s="1239"/>
      <c r="E71" s="1208"/>
      <c r="F71" s="1239"/>
      <c r="G71" s="1239"/>
      <c r="H71" s="1208"/>
      <c r="I71" s="1239"/>
      <c r="J71" s="1178"/>
      <c r="K71" s="1239"/>
      <c r="L71" s="1240"/>
      <c r="M71" s="1241"/>
      <c r="P71" s="1208"/>
      <c r="Q71" s="1208"/>
      <c r="R71" s="1208"/>
      <c r="S71" s="1208"/>
      <c r="T71" s="1208"/>
    </row>
    <row r="72" spans="1:20" s="1120" customFormat="1" x14ac:dyDescent="0.3">
      <c r="A72" s="1235"/>
      <c r="B72" s="1236"/>
      <c r="D72" s="1239"/>
      <c r="E72" s="1208"/>
      <c r="F72" s="1239"/>
      <c r="G72" s="1239"/>
      <c r="H72" s="1208"/>
      <c r="I72" s="1239"/>
      <c r="J72" s="1178"/>
      <c r="K72" s="1239"/>
      <c r="L72" s="1240"/>
      <c r="M72" s="1241"/>
      <c r="P72" s="1208"/>
      <c r="Q72" s="1208"/>
      <c r="R72" s="1208"/>
      <c r="S72" s="1208"/>
      <c r="T72" s="1208"/>
    </row>
    <row r="73" spans="1:20" s="1120" customFormat="1" x14ac:dyDescent="0.3">
      <c r="A73" s="1235"/>
      <c r="B73" s="1236"/>
      <c r="D73" s="1239"/>
      <c r="E73" s="1208"/>
      <c r="F73" s="1239"/>
      <c r="G73" s="1239"/>
      <c r="H73" s="1208"/>
      <c r="I73" s="1239"/>
      <c r="J73" s="1178"/>
      <c r="K73" s="1239"/>
      <c r="L73" s="1240"/>
      <c r="M73" s="1241"/>
      <c r="P73" s="1208"/>
      <c r="Q73" s="1208"/>
      <c r="R73" s="1208"/>
      <c r="S73" s="1208"/>
      <c r="T73" s="1208"/>
    </row>
    <row r="74" spans="1:20" s="1120" customFormat="1" x14ac:dyDescent="0.3">
      <c r="A74" s="1235"/>
      <c r="B74" s="1236"/>
      <c r="D74" s="1239"/>
      <c r="E74" s="1208"/>
      <c r="F74" s="1239"/>
      <c r="G74" s="1239"/>
      <c r="H74" s="1208"/>
      <c r="I74" s="1239"/>
      <c r="J74" s="1178"/>
      <c r="K74" s="1239"/>
      <c r="L74" s="1240"/>
      <c r="M74" s="1241"/>
      <c r="P74" s="1208"/>
      <c r="Q74" s="1208"/>
      <c r="R74" s="1208"/>
      <c r="S74" s="1208"/>
      <c r="T74" s="1208"/>
    </row>
    <row r="75" spans="1:20" s="1120" customFormat="1" x14ac:dyDescent="0.3">
      <c r="A75" s="1235"/>
      <c r="B75" s="1236"/>
      <c r="D75" s="1239"/>
      <c r="E75" s="1208"/>
      <c r="F75" s="1239"/>
      <c r="G75" s="1239"/>
      <c r="H75" s="1208"/>
      <c r="I75" s="1239"/>
      <c r="J75" s="1178"/>
      <c r="K75" s="1239"/>
      <c r="L75" s="1240"/>
      <c r="M75" s="1241"/>
      <c r="P75" s="1208"/>
      <c r="Q75" s="1208"/>
      <c r="R75" s="1208"/>
      <c r="S75" s="1208"/>
      <c r="T75" s="1208"/>
    </row>
    <row r="76" spans="1:20" s="1120" customFormat="1" x14ac:dyDescent="0.3">
      <c r="A76" s="1235"/>
      <c r="B76" s="1236"/>
      <c r="D76" s="1239"/>
      <c r="E76" s="1208"/>
      <c r="F76" s="1239"/>
      <c r="G76" s="1239"/>
      <c r="H76" s="1208"/>
      <c r="I76" s="1239"/>
      <c r="J76" s="1178"/>
      <c r="K76" s="1239"/>
      <c r="L76" s="1240"/>
      <c r="M76" s="1241"/>
      <c r="P76" s="1208"/>
      <c r="Q76" s="1208"/>
      <c r="R76" s="1208"/>
      <c r="S76" s="1208"/>
      <c r="T76" s="1208"/>
    </row>
    <row r="77" spans="1:20" s="1120" customFormat="1" x14ac:dyDescent="0.3">
      <c r="A77" s="1235"/>
      <c r="B77" s="1236"/>
      <c r="D77" s="1239"/>
      <c r="E77" s="1208"/>
      <c r="F77" s="1239"/>
      <c r="G77" s="1239"/>
      <c r="H77" s="1208"/>
      <c r="I77" s="1239"/>
      <c r="J77" s="1178"/>
      <c r="K77" s="1239"/>
      <c r="L77" s="1240"/>
      <c r="M77" s="1241"/>
      <c r="P77" s="1208"/>
      <c r="Q77" s="1208"/>
      <c r="R77" s="1208"/>
      <c r="S77" s="1208"/>
      <c r="T77" s="1208"/>
    </row>
    <row r="78" spans="1:20" s="1120" customFormat="1" x14ac:dyDescent="0.3">
      <c r="A78" s="1235"/>
      <c r="B78" s="1236"/>
      <c r="D78" s="1239"/>
      <c r="E78" s="1208"/>
      <c r="F78" s="1239"/>
      <c r="G78" s="1239"/>
      <c r="H78" s="1208"/>
      <c r="I78" s="1239"/>
      <c r="J78" s="1178"/>
      <c r="K78" s="1239"/>
      <c r="L78" s="1240"/>
      <c r="M78" s="1241"/>
      <c r="P78" s="1208"/>
      <c r="Q78" s="1208"/>
      <c r="R78" s="1208"/>
      <c r="S78" s="1208"/>
      <c r="T78" s="1208"/>
    </row>
    <row r="79" spans="1:20" s="1120" customFormat="1" x14ac:dyDescent="0.3">
      <c r="A79" s="1235"/>
      <c r="B79" s="1236"/>
      <c r="D79" s="1239"/>
      <c r="E79" s="1208"/>
      <c r="F79" s="1239"/>
      <c r="G79" s="1239"/>
      <c r="H79" s="1208"/>
      <c r="I79" s="1239"/>
      <c r="J79" s="1178"/>
      <c r="K79" s="1239"/>
      <c r="L79" s="1240"/>
      <c r="M79" s="1241"/>
      <c r="P79" s="1208"/>
      <c r="Q79" s="1208"/>
      <c r="R79" s="1208"/>
      <c r="S79" s="1208"/>
      <c r="T79" s="1208"/>
    </row>
    <row r="80" spans="1:20" s="1120" customFormat="1" x14ac:dyDescent="0.3">
      <c r="A80" s="1235"/>
      <c r="B80" s="1236"/>
      <c r="D80" s="1239"/>
      <c r="E80" s="1208"/>
      <c r="F80" s="1239"/>
      <c r="G80" s="1239"/>
      <c r="H80" s="1208"/>
      <c r="I80" s="1239"/>
      <c r="J80" s="1178"/>
      <c r="K80" s="1239"/>
      <c r="L80" s="1240"/>
      <c r="M80" s="1241"/>
      <c r="P80" s="1208"/>
      <c r="Q80" s="1208"/>
      <c r="R80" s="1208"/>
      <c r="S80" s="1208"/>
      <c r="T80" s="1208"/>
    </row>
    <row r="81" spans="1:20" s="1120" customFormat="1" x14ac:dyDescent="0.3">
      <c r="A81" s="1235"/>
      <c r="B81" s="1236"/>
      <c r="D81" s="1239"/>
      <c r="E81" s="1208"/>
      <c r="F81" s="1239"/>
      <c r="G81" s="1239"/>
      <c r="H81" s="1208"/>
      <c r="I81" s="1239"/>
      <c r="J81" s="1178"/>
      <c r="K81" s="1239"/>
      <c r="L81" s="1240"/>
      <c r="M81" s="1241"/>
      <c r="P81" s="1208"/>
      <c r="Q81" s="1208"/>
      <c r="R81" s="1208"/>
      <c r="S81" s="1208"/>
      <c r="T81" s="1208"/>
    </row>
    <row r="82" spans="1:20" s="1120" customFormat="1" x14ac:dyDescent="0.3">
      <c r="A82" s="1235"/>
      <c r="B82" s="1236"/>
      <c r="D82" s="1239"/>
      <c r="E82" s="1208"/>
      <c r="F82" s="1239"/>
      <c r="G82" s="1239"/>
      <c r="H82" s="1208"/>
      <c r="I82" s="1239"/>
      <c r="J82" s="1178"/>
      <c r="K82" s="1239"/>
      <c r="L82" s="1240"/>
      <c r="M82" s="1241"/>
      <c r="P82" s="1208"/>
      <c r="Q82" s="1208"/>
      <c r="R82" s="1208"/>
      <c r="S82" s="1208"/>
      <c r="T82" s="1208"/>
    </row>
    <row r="83" spans="1:20" s="1120" customFormat="1" x14ac:dyDescent="0.3">
      <c r="A83" s="1235"/>
      <c r="B83" s="1236"/>
      <c r="D83" s="1239"/>
      <c r="E83" s="1208"/>
      <c r="F83" s="1239"/>
      <c r="G83" s="1239"/>
      <c r="H83" s="1208"/>
      <c r="I83" s="1239"/>
      <c r="J83" s="1178"/>
      <c r="K83" s="1239"/>
      <c r="L83" s="1240"/>
      <c r="M83" s="1241"/>
      <c r="P83" s="1208"/>
      <c r="Q83" s="1208"/>
      <c r="R83" s="1208"/>
      <c r="S83" s="1208"/>
      <c r="T83" s="1208"/>
    </row>
    <row r="84" spans="1:20" s="1120" customFormat="1" x14ac:dyDescent="0.3">
      <c r="A84" s="1235"/>
      <c r="B84" s="1236"/>
      <c r="D84" s="1239"/>
      <c r="E84" s="1208"/>
      <c r="F84" s="1239"/>
      <c r="G84" s="1239"/>
      <c r="H84" s="1208"/>
      <c r="I84" s="1239"/>
      <c r="J84" s="1178"/>
      <c r="K84" s="1239"/>
      <c r="L84" s="1240"/>
      <c r="M84" s="1241"/>
      <c r="P84" s="1208"/>
      <c r="Q84" s="1208"/>
      <c r="R84" s="1208"/>
      <c r="S84" s="1208"/>
      <c r="T84" s="1208"/>
    </row>
    <row r="85" spans="1:20" s="1120" customFormat="1" x14ac:dyDescent="0.3">
      <c r="A85" s="1235"/>
      <c r="B85" s="1236"/>
      <c r="D85" s="1239"/>
      <c r="E85" s="1208"/>
      <c r="F85" s="1239"/>
      <c r="G85" s="1239"/>
      <c r="H85" s="1208"/>
      <c r="I85" s="1239"/>
      <c r="J85" s="1178"/>
      <c r="K85" s="1239"/>
      <c r="L85" s="1240"/>
      <c r="M85" s="1241"/>
      <c r="P85" s="1208"/>
      <c r="Q85" s="1208"/>
      <c r="R85" s="1208"/>
      <c r="S85" s="1208"/>
      <c r="T85" s="1208"/>
    </row>
    <row r="86" spans="1:20" s="1120" customFormat="1" x14ac:dyDescent="0.3">
      <c r="A86" s="1235"/>
      <c r="B86" s="1236"/>
      <c r="D86" s="1239"/>
      <c r="E86" s="1208"/>
      <c r="F86" s="1239"/>
      <c r="G86" s="1239"/>
      <c r="H86" s="1208"/>
      <c r="I86" s="1239"/>
      <c r="J86" s="1178"/>
      <c r="K86" s="1239"/>
      <c r="L86" s="1240"/>
      <c r="M86" s="1241"/>
      <c r="P86" s="1208"/>
      <c r="Q86" s="1208"/>
      <c r="R86" s="1208"/>
      <c r="S86" s="1208"/>
      <c r="T86" s="1208"/>
    </row>
    <row r="87" spans="1:20" s="1120" customFormat="1" x14ac:dyDescent="0.3">
      <c r="A87" s="1235"/>
      <c r="B87" s="1236"/>
      <c r="D87" s="1239"/>
      <c r="E87" s="1208"/>
      <c r="F87" s="1239"/>
      <c r="G87" s="1239"/>
      <c r="H87" s="1208"/>
      <c r="I87" s="1239"/>
      <c r="J87" s="1178"/>
      <c r="K87" s="1239"/>
      <c r="L87" s="1240"/>
      <c r="M87" s="1241"/>
      <c r="P87" s="1208"/>
      <c r="Q87" s="1208"/>
      <c r="R87" s="1208"/>
      <c r="S87" s="1208"/>
      <c r="T87" s="1208"/>
    </row>
    <row r="88" spans="1:20" s="1120" customFormat="1" x14ac:dyDescent="0.3">
      <c r="A88" s="1235"/>
      <c r="B88" s="1236"/>
      <c r="D88" s="1239"/>
      <c r="E88" s="1208"/>
      <c r="F88" s="1239"/>
      <c r="G88" s="1239"/>
      <c r="H88" s="1208"/>
      <c r="I88" s="1239"/>
      <c r="J88" s="1178"/>
      <c r="K88" s="1239"/>
      <c r="L88" s="1240"/>
      <c r="M88" s="1241"/>
      <c r="P88" s="1208"/>
      <c r="Q88" s="1208"/>
      <c r="R88" s="1208"/>
      <c r="S88" s="1208"/>
      <c r="T88" s="1208"/>
    </row>
    <row r="89" spans="1:20" s="1120" customFormat="1" x14ac:dyDescent="0.3">
      <c r="A89" s="1235"/>
      <c r="B89" s="1236"/>
      <c r="D89" s="1239"/>
      <c r="E89" s="1208"/>
      <c r="F89" s="1239"/>
      <c r="G89" s="1239"/>
      <c r="H89" s="1208"/>
      <c r="I89" s="1239"/>
      <c r="J89" s="1178"/>
      <c r="K89" s="1239"/>
      <c r="L89" s="1240"/>
      <c r="M89" s="1241"/>
      <c r="P89" s="1208"/>
      <c r="Q89" s="1208"/>
      <c r="R89" s="1208"/>
      <c r="S89" s="1208"/>
      <c r="T89" s="1208"/>
    </row>
    <row r="90" spans="1:20" s="1120" customFormat="1" x14ac:dyDescent="0.3">
      <c r="A90" s="1235"/>
      <c r="B90" s="1236"/>
      <c r="D90" s="1239"/>
      <c r="E90" s="1208"/>
      <c r="F90" s="1239"/>
      <c r="G90" s="1239"/>
      <c r="H90" s="1208"/>
      <c r="I90" s="1239"/>
      <c r="J90" s="1178"/>
      <c r="K90" s="1239"/>
      <c r="L90" s="1240"/>
      <c r="M90" s="1241"/>
      <c r="P90" s="1208"/>
      <c r="Q90" s="1208"/>
      <c r="R90" s="1208"/>
      <c r="S90" s="1208"/>
      <c r="T90" s="1208"/>
    </row>
    <row r="91" spans="1:20" s="1120" customFormat="1" x14ac:dyDescent="0.3">
      <c r="A91" s="1235"/>
      <c r="B91" s="1236"/>
      <c r="D91" s="1239"/>
      <c r="E91" s="1208"/>
      <c r="F91" s="1239"/>
      <c r="G91" s="1239"/>
      <c r="H91" s="1208"/>
      <c r="I91" s="1239"/>
      <c r="J91" s="1178"/>
      <c r="K91" s="1239"/>
      <c r="L91" s="1240"/>
      <c r="M91" s="1241"/>
      <c r="P91" s="1208"/>
      <c r="Q91" s="1208"/>
      <c r="R91" s="1208"/>
      <c r="S91" s="1208"/>
      <c r="T91" s="1208"/>
    </row>
    <row r="92" spans="1:20" s="1120" customFormat="1" x14ac:dyDescent="0.3">
      <c r="A92" s="1235"/>
      <c r="B92" s="1236"/>
      <c r="D92" s="1239"/>
      <c r="E92" s="1208"/>
      <c r="F92" s="1239"/>
      <c r="G92" s="1239"/>
      <c r="H92" s="1208"/>
      <c r="I92" s="1239"/>
      <c r="J92" s="1178"/>
      <c r="K92" s="1239"/>
      <c r="L92" s="1240"/>
      <c r="M92" s="1241"/>
      <c r="P92" s="1208"/>
      <c r="Q92" s="1208"/>
      <c r="R92" s="1208"/>
      <c r="S92" s="1208"/>
      <c r="T92" s="1208"/>
    </row>
    <row r="93" spans="1:20" s="1120" customFormat="1" x14ac:dyDescent="0.3">
      <c r="A93" s="1235"/>
      <c r="B93" s="1236"/>
      <c r="D93" s="1239"/>
      <c r="E93" s="1208"/>
      <c r="F93" s="1239"/>
      <c r="G93" s="1239"/>
      <c r="H93" s="1208"/>
      <c r="I93" s="1239"/>
      <c r="J93" s="1178"/>
      <c r="K93" s="1239"/>
      <c r="L93" s="1240"/>
      <c r="M93" s="1241"/>
      <c r="P93" s="1208"/>
      <c r="Q93" s="1208"/>
      <c r="R93" s="1208"/>
      <c r="S93" s="1208"/>
      <c r="T93" s="1208"/>
    </row>
    <row r="94" spans="1:20" s="1120" customFormat="1" x14ac:dyDescent="0.3">
      <c r="A94" s="1235"/>
      <c r="B94" s="1236"/>
      <c r="D94" s="1239"/>
      <c r="E94" s="1208"/>
      <c r="F94" s="1239"/>
      <c r="G94" s="1239"/>
      <c r="H94" s="1208"/>
      <c r="I94" s="1239"/>
      <c r="J94" s="1178"/>
      <c r="K94" s="1239"/>
      <c r="L94" s="1240"/>
      <c r="M94" s="1241"/>
      <c r="P94" s="1208"/>
      <c r="Q94" s="1208"/>
      <c r="R94" s="1208"/>
      <c r="S94" s="1208"/>
      <c r="T94" s="1208"/>
    </row>
    <row r="95" spans="1:20" s="1120" customFormat="1" x14ac:dyDescent="0.3">
      <c r="A95" s="1235"/>
      <c r="B95" s="1236"/>
      <c r="D95" s="1239"/>
      <c r="E95" s="1208"/>
      <c r="F95" s="1239"/>
      <c r="G95" s="1239"/>
      <c r="H95" s="1208"/>
      <c r="I95" s="1239"/>
      <c r="J95" s="1178"/>
      <c r="K95" s="1239"/>
      <c r="L95" s="1240"/>
      <c r="M95" s="1241"/>
      <c r="P95" s="1208"/>
      <c r="Q95" s="1208"/>
      <c r="R95" s="1208"/>
      <c r="S95" s="1208"/>
      <c r="T95" s="1208"/>
    </row>
    <row r="96" spans="1:20" s="1120" customFormat="1" x14ac:dyDescent="0.3">
      <c r="A96" s="1235"/>
      <c r="B96" s="1236"/>
      <c r="D96" s="1239"/>
      <c r="E96" s="1208"/>
      <c r="F96" s="1239"/>
      <c r="G96" s="1239"/>
      <c r="H96" s="1208"/>
      <c r="I96" s="1239"/>
      <c r="J96" s="1178"/>
      <c r="K96" s="1239"/>
      <c r="L96" s="1240"/>
      <c r="M96" s="1241"/>
      <c r="P96" s="1208"/>
      <c r="Q96" s="1208"/>
      <c r="R96" s="1208"/>
      <c r="S96" s="1208"/>
      <c r="T96" s="1208"/>
    </row>
    <row r="97" spans="1:20" s="1120" customFormat="1" x14ac:dyDescent="0.3">
      <c r="A97" s="1235"/>
      <c r="B97" s="1236"/>
      <c r="D97" s="1239"/>
      <c r="E97" s="1208"/>
      <c r="F97" s="1239"/>
      <c r="G97" s="1239"/>
      <c r="H97" s="1208"/>
      <c r="I97" s="1239"/>
      <c r="J97" s="1178"/>
      <c r="K97" s="1239"/>
      <c r="L97" s="1240"/>
      <c r="M97" s="1241"/>
      <c r="P97" s="1208"/>
      <c r="Q97" s="1208"/>
      <c r="R97" s="1208"/>
      <c r="S97" s="1208"/>
      <c r="T97" s="1208"/>
    </row>
  </sheetData>
  <sheetProtection password="DDB6" sheet="1"/>
  <mergeCells count="79">
    <mergeCell ref="A1:Q8"/>
    <mergeCell ref="R1:T2"/>
    <mergeCell ref="R3:T4"/>
    <mergeCell ref="R5:T6"/>
    <mergeCell ref="R7:T8"/>
    <mergeCell ref="A9:T9"/>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E19:E25"/>
    <mergeCell ref="F19:F25"/>
    <mergeCell ref="G19:G24"/>
    <mergeCell ref="H19:H24"/>
    <mergeCell ref="I19:I24"/>
    <mergeCell ref="J19:J24"/>
    <mergeCell ref="H26:H29"/>
    <mergeCell ref="I26:I29"/>
    <mergeCell ref="J26:J29"/>
    <mergeCell ref="C30:C33"/>
    <mergeCell ref="D30:D33"/>
    <mergeCell ref="E30:E33"/>
    <mergeCell ref="F30:F33"/>
    <mergeCell ref="G30:G31"/>
    <mergeCell ref="H30:H31"/>
    <mergeCell ref="I30:I31"/>
    <mergeCell ref="J30:J31"/>
    <mergeCell ref="C26:C29"/>
    <mergeCell ref="D26:D29"/>
    <mergeCell ref="E26:E29"/>
    <mergeCell ref="F26:F29"/>
    <mergeCell ref="G26:G29"/>
    <mergeCell ref="C34:C40"/>
    <mergeCell ref="D34:D40"/>
    <mergeCell ref="E34:E40"/>
    <mergeCell ref="F34:F40"/>
    <mergeCell ref="G34:G40"/>
    <mergeCell ref="H34:H40"/>
    <mergeCell ref="I34:I40"/>
    <mergeCell ref="J34:J40"/>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 right="0.7" top="0.75" bottom="0.75" header="0.3" footer="0.3"/>
  <pageSetup orientation="portrait" horizontalDpi="4294967295" verticalDpi="4294967295"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47"/>
  <sheetViews>
    <sheetView topLeftCell="E28" zoomScale="75" zoomScaleNormal="75" workbookViewId="0">
      <selection activeCell="L39" sqref="L39"/>
    </sheetView>
  </sheetViews>
  <sheetFormatPr baseColWidth="10" defaultRowHeight="16.5" x14ac:dyDescent="0.3"/>
  <cols>
    <col min="1" max="1" width="13.425781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7" style="1178" customWidth="1"/>
    <col min="10" max="10" width="21" style="1178" customWidth="1"/>
    <col min="11" max="11" width="7" style="1178" customWidth="1"/>
    <col min="12" max="12" width="53.42578125" style="1" customWidth="1"/>
    <col min="13" max="13" width="7.5703125" style="1155" customWidth="1"/>
    <col min="14" max="14" width="21" style="1151" customWidth="1"/>
    <col min="15" max="15" width="39.85546875" style="1151" customWidth="1"/>
    <col min="16" max="16" width="9.5703125" style="1151" customWidth="1"/>
    <col min="17" max="17" width="11.42578125" style="1151"/>
    <col min="18" max="18" width="10.140625" style="1151" customWidth="1"/>
    <col min="19" max="19" width="11.42578125" style="1151"/>
    <col min="20" max="20" width="10" style="1151" customWidth="1"/>
    <col min="21" max="16384" width="11.42578125" style="1151"/>
  </cols>
  <sheetData>
    <row r="1" spans="1:20"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0"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0"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0"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0"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0"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0"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0"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0" s="287" customFormat="1" ht="30" customHeight="1" x14ac:dyDescent="0.3">
      <c r="A9" s="1429" t="s">
        <v>3117</v>
      </c>
      <c r="B9" s="1429"/>
      <c r="C9" s="1429"/>
      <c r="D9" s="1429"/>
      <c r="E9" s="1429"/>
      <c r="F9" s="1429"/>
      <c r="G9" s="1429"/>
      <c r="H9" s="1429"/>
      <c r="I9" s="1429"/>
      <c r="J9" s="1429"/>
      <c r="K9" s="1429"/>
      <c r="L9" s="1429"/>
      <c r="M9" s="1429"/>
      <c r="N9" s="1429"/>
      <c r="O9" s="1429"/>
      <c r="P9" s="1429"/>
      <c r="Q9" s="1429"/>
      <c r="R9" s="1429"/>
      <c r="S9" s="1429"/>
      <c r="T9" s="1429"/>
    </row>
    <row r="10" spans="1:20"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0" s="1113"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35" t="s">
        <v>2810</v>
      </c>
      <c r="Q11" s="2435"/>
      <c r="R11" s="2435"/>
      <c r="S11" s="2435"/>
      <c r="T11" s="2435"/>
    </row>
    <row r="12" spans="1:20" s="1113" customFormat="1"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row>
    <row r="13" spans="1:20" s="1120" customFormat="1" ht="115.5" customHeight="1" x14ac:dyDescent="0.3">
      <c r="A13" s="2436" t="s">
        <v>2813</v>
      </c>
      <c r="B13" s="2455">
        <v>0.5</v>
      </c>
      <c r="C13" s="1114" t="s">
        <v>2814</v>
      </c>
      <c r="D13" s="1131">
        <v>0.15</v>
      </c>
      <c r="E13" s="1114" t="s">
        <v>2815</v>
      </c>
      <c r="F13" s="1131">
        <v>1</v>
      </c>
      <c r="G13" s="1131" t="s">
        <v>65</v>
      </c>
      <c r="H13" s="1114" t="s">
        <v>2816</v>
      </c>
      <c r="I13" s="1131">
        <v>1</v>
      </c>
      <c r="J13" s="1114" t="s">
        <v>370</v>
      </c>
      <c r="K13" s="1131" t="s">
        <v>69</v>
      </c>
      <c r="L13" s="1116" t="s">
        <v>2817</v>
      </c>
      <c r="M13" s="1156">
        <v>1</v>
      </c>
      <c r="N13" s="1118" t="s">
        <v>3118</v>
      </c>
      <c r="O13" s="1116" t="s">
        <v>2819</v>
      </c>
      <c r="P13" s="1134">
        <v>7</v>
      </c>
      <c r="Q13" s="1134">
        <v>1</v>
      </c>
      <c r="R13" s="1134">
        <v>2</v>
      </c>
      <c r="S13" s="1134">
        <v>2</v>
      </c>
      <c r="T13" s="1134">
        <v>2</v>
      </c>
    </row>
    <row r="14" spans="1:20" s="1120" customFormat="1" ht="66" x14ac:dyDescent="0.3">
      <c r="A14" s="2436"/>
      <c r="B14" s="2455"/>
      <c r="C14" s="2433" t="s">
        <v>2820</v>
      </c>
      <c r="D14" s="2432">
        <v>0.2</v>
      </c>
      <c r="E14" s="2425" t="s">
        <v>2821</v>
      </c>
      <c r="F14" s="2452">
        <v>0.5</v>
      </c>
      <c r="G14" s="1158" t="s">
        <v>84</v>
      </c>
      <c r="H14" s="709" t="s">
        <v>2822</v>
      </c>
      <c r="I14" s="1158">
        <v>0.8</v>
      </c>
      <c r="J14" s="709" t="s">
        <v>370</v>
      </c>
      <c r="K14" s="1158" t="s">
        <v>87</v>
      </c>
      <c r="L14" s="701" t="s">
        <v>2823</v>
      </c>
      <c r="M14" s="1156">
        <v>1</v>
      </c>
      <c r="N14" s="1122" t="s">
        <v>3119</v>
      </c>
      <c r="O14" s="701" t="s">
        <v>2825</v>
      </c>
      <c r="P14" s="1134">
        <v>0</v>
      </c>
      <c r="Q14" s="1134">
        <v>0</v>
      </c>
      <c r="R14" s="1134">
        <v>0</v>
      </c>
      <c r="S14" s="1134">
        <v>0</v>
      </c>
      <c r="T14" s="1134">
        <v>0</v>
      </c>
    </row>
    <row r="15" spans="1:20" s="1120" customFormat="1" ht="55.5" customHeight="1" x14ac:dyDescent="0.3">
      <c r="A15" s="2436"/>
      <c r="B15" s="2455"/>
      <c r="C15" s="2433"/>
      <c r="D15" s="2432"/>
      <c r="E15" s="2425"/>
      <c r="F15" s="2452"/>
      <c r="G15" s="1158" t="s">
        <v>93</v>
      </c>
      <c r="H15" s="709" t="s">
        <v>2827</v>
      </c>
      <c r="I15" s="1158">
        <v>0.2</v>
      </c>
      <c r="J15" s="709" t="s">
        <v>370</v>
      </c>
      <c r="K15" s="1158" t="s">
        <v>97</v>
      </c>
      <c r="L15" s="701" t="s">
        <v>2828</v>
      </c>
      <c r="M15" s="1156">
        <v>1</v>
      </c>
      <c r="N15" s="1122" t="s">
        <v>3119</v>
      </c>
      <c r="O15" s="701" t="s">
        <v>2830</v>
      </c>
      <c r="P15" s="1134">
        <v>0</v>
      </c>
      <c r="Q15" s="1134">
        <v>0</v>
      </c>
      <c r="R15" s="1134">
        <v>0</v>
      </c>
      <c r="S15" s="1134">
        <v>0</v>
      </c>
      <c r="T15" s="1134">
        <v>0</v>
      </c>
    </row>
    <row r="16" spans="1:20" s="1120" customFormat="1" ht="49.5" x14ac:dyDescent="0.3">
      <c r="A16" s="2436"/>
      <c r="B16" s="2455"/>
      <c r="C16" s="2433"/>
      <c r="D16" s="2432"/>
      <c r="E16" s="2425" t="s">
        <v>2831</v>
      </c>
      <c r="F16" s="2452">
        <v>0.5</v>
      </c>
      <c r="G16" s="2452" t="s">
        <v>101</v>
      </c>
      <c r="H16" s="2425" t="s">
        <v>2832</v>
      </c>
      <c r="I16" s="2452">
        <v>1</v>
      </c>
      <c r="J16" s="2425" t="s">
        <v>370</v>
      </c>
      <c r="K16" s="1158" t="s">
        <v>104</v>
      </c>
      <c r="L16" s="701" t="s">
        <v>2833</v>
      </c>
      <c r="M16" s="1156">
        <v>0.2</v>
      </c>
      <c r="N16" s="1122" t="s">
        <v>3119</v>
      </c>
      <c r="O16" s="724" t="s">
        <v>2834</v>
      </c>
      <c r="P16" s="1134">
        <v>0</v>
      </c>
      <c r="Q16" s="1134">
        <v>0</v>
      </c>
      <c r="R16" s="1134">
        <v>0</v>
      </c>
      <c r="S16" s="1134">
        <v>0</v>
      </c>
      <c r="T16" s="1134">
        <v>0</v>
      </c>
    </row>
    <row r="17" spans="1:20" s="1120" customFormat="1" ht="49.5" x14ac:dyDescent="0.3">
      <c r="A17" s="2436"/>
      <c r="B17" s="2455"/>
      <c r="C17" s="2433"/>
      <c r="D17" s="2432"/>
      <c r="E17" s="2425"/>
      <c r="F17" s="2452"/>
      <c r="G17" s="2452"/>
      <c r="H17" s="2425"/>
      <c r="I17" s="2452"/>
      <c r="J17" s="2425"/>
      <c r="K17" s="1158" t="s">
        <v>341</v>
      </c>
      <c r="L17" s="879" t="s">
        <v>2835</v>
      </c>
      <c r="M17" s="1160">
        <v>0.5</v>
      </c>
      <c r="N17" s="1124" t="s">
        <v>3120</v>
      </c>
      <c r="O17" s="724" t="s">
        <v>2836</v>
      </c>
      <c r="P17" s="1134">
        <v>10</v>
      </c>
      <c r="Q17" s="1134">
        <v>1</v>
      </c>
      <c r="R17" s="1134">
        <v>3</v>
      </c>
      <c r="S17" s="1134">
        <v>3</v>
      </c>
      <c r="T17" s="1134">
        <v>3</v>
      </c>
    </row>
    <row r="18" spans="1:20" s="1120" customFormat="1" ht="33" x14ac:dyDescent="0.3">
      <c r="A18" s="2436"/>
      <c r="B18" s="2455"/>
      <c r="C18" s="2433"/>
      <c r="D18" s="2432"/>
      <c r="E18" s="2425"/>
      <c r="F18" s="2452"/>
      <c r="G18" s="2452"/>
      <c r="H18" s="2425"/>
      <c r="I18" s="2452"/>
      <c r="J18" s="2425"/>
      <c r="K18" s="1158" t="s">
        <v>342</v>
      </c>
      <c r="L18" s="701" t="s">
        <v>2837</v>
      </c>
      <c r="M18" s="1156">
        <v>0.3</v>
      </c>
      <c r="N18" s="1122" t="s">
        <v>3120</v>
      </c>
      <c r="O18" s="701" t="s">
        <v>2825</v>
      </c>
      <c r="P18" s="1161">
        <v>1</v>
      </c>
      <c r="Q18" s="1161">
        <v>1</v>
      </c>
      <c r="R18" s="1161">
        <v>1</v>
      </c>
      <c r="S18" s="1161">
        <v>1</v>
      </c>
      <c r="T18" s="1161">
        <v>1</v>
      </c>
    </row>
    <row r="19" spans="1:20" s="1120" customFormat="1" ht="132" customHeight="1" x14ac:dyDescent="0.3">
      <c r="A19" s="2436"/>
      <c r="B19" s="2455"/>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127" t="s">
        <v>2842</v>
      </c>
      <c r="P19" s="1119">
        <v>4</v>
      </c>
      <c r="Q19" s="1119">
        <v>1</v>
      </c>
      <c r="R19" s="1119">
        <v>1</v>
      </c>
      <c r="S19" s="1119">
        <v>1</v>
      </c>
      <c r="T19" s="1119">
        <v>1</v>
      </c>
    </row>
    <row r="20" spans="1:20" s="1120" customFormat="1" ht="188.25" customHeight="1" x14ac:dyDescent="0.3">
      <c r="A20" s="2436"/>
      <c r="B20" s="2455"/>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0" s="1120" customFormat="1" ht="116.25" customHeight="1" x14ac:dyDescent="0.3">
      <c r="A21" s="2436"/>
      <c r="B21" s="2455"/>
      <c r="C21" s="2433"/>
      <c r="D21" s="2432"/>
      <c r="E21" s="2425"/>
      <c r="F21" s="2432"/>
      <c r="G21" s="2456"/>
      <c r="H21" s="2431"/>
      <c r="I21" s="2452"/>
      <c r="J21" s="2431"/>
      <c r="K21" s="1158" t="s">
        <v>1755</v>
      </c>
      <c r="L21" s="1164" t="s">
        <v>2845</v>
      </c>
      <c r="M21" s="1156">
        <v>0.15</v>
      </c>
      <c r="N21" s="1126"/>
      <c r="O21" s="1127" t="s">
        <v>2846</v>
      </c>
      <c r="P21" s="1119">
        <v>3</v>
      </c>
      <c r="Q21" s="1119"/>
      <c r="R21" s="1119">
        <v>1</v>
      </c>
      <c r="S21" s="1119">
        <v>1</v>
      </c>
      <c r="T21" s="1119">
        <v>1</v>
      </c>
    </row>
    <row r="22" spans="1:20" s="1120" customFormat="1" ht="121.5" customHeight="1" x14ac:dyDescent="0.3">
      <c r="A22" s="2436"/>
      <c r="B22" s="2455"/>
      <c r="C22" s="2433"/>
      <c r="D22" s="2432"/>
      <c r="E22" s="2425"/>
      <c r="F22" s="2432"/>
      <c r="G22" s="2456"/>
      <c r="H22" s="2431"/>
      <c r="I22" s="2452"/>
      <c r="J22" s="2431"/>
      <c r="K22" s="1158" t="s">
        <v>2197</v>
      </c>
      <c r="L22" s="1164" t="s">
        <v>2978</v>
      </c>
      <c r="M22" s="1156">
        <v>0.1</v>
      </c>
      <c r="N22" s="1126"/>
      <c r="O22" s="1127" t="s">
        <v>2848</v>
      </c>
      <c r="P22" s="1119">
        <v>9</v>
      </c>
      <c r="Q22" s="1119"/>
      <c r="R22" s="1119">
        <v>3</v>
      </c>
      <c r="S22" s="1119">
        <v>3</v>
      </c>
      <c r="T22" s="1119">
        <v>3</v>
      </c>
    </row>
    <row r="23" spans="1:20" s="1120" customFormat="1" ht="116.25" customHeight="1" x14ac:dyDescent="0.3">
      <c r="A23" s="2436"/>
      <c r="B23" s="2455"/>
      <c r="C23" s="2433"/>
      <c r="D23" s="2432"/>
      <c r="E23" s="2425"/>
      <c r="F23" s="2432"/>
      <c r="G23" s="2456"/>
      <c r="H23" s="2431"/>
      <c r="I23" s="2452"/>
      <c r="J23" s="2431"/>
      <c r="K23" s="1158" t="s">
        <v>2201</v>
      </c>
      <c r="L23" s="1164" t="s">
        <v>2849</v>
      </c>
      <c r="M23" s="1156">
        <v>0.1</v>
      </c>
      <c r="N23" s="1126"/>
      <c r="O23" s="1127" t="s">
        <v>2933</v>
      </c>
      <c r="P23" s="1119">
        <v>3</v>
      </c>
      <c r="Q23" s="1119"/>
      <c r="R23" s="1119">
        <v>1</v>
      </c>
      <c r="S23" s="1119">
        <v>1</v>
      </c>
      <c r="T23" s="1119">
        <v>1</v>
      </c>
    </row>
    <row r="24" spans="1:20" s="1120" customFormat="1" ht="77.25" customHeight="1" x14ac:dyDescent="0.3">
      <c r="A24" s="2436"/>
      <c r="B24" s="2455"/>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0" s="1120" customFormat="1" ht="68.25" customHeight="1" x14ac:dyDescent="0.3">
      <c r="A25" s="2436"/>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0" s="1120" customFormat="1" ht="49.5" x14ac:dyDescent="0.3">
      <c r="A26" s="2436"/>
      <c r="B26" s="2455"/>
      <c r="C26" s="2433" t="s">
        <v>2855</v>
      </c>
      <c r="D26" s="2432">
        <v>0.15</v>
      </c>
      <c r="E26" s="2425" t="s">
        <v>2856</v>
      </c>
      <c r="F26" s="2432">
        <v>1</v>
      </c>
      <c r="G26" s="2432" t="s">
        <v>121</v>
      </c>
      <c r="H26" s="2431" t="s">
        <v>2857</v>
      </c>
      <c r="I26" s="2432">
        <v>1</v>
      </c>
      <c r="J26" s="2431" t="s">
        <v>370</v>
      </c>
      <c r="K26" s="1131" t="s">
        <v>124</v>
      </c>
      <c r="L26" s="1129" t="s">
        <v>2858</v>
      </c>
      <c r="M26" s="1156">
        <v>0.25</v>
      </c>
      <c r="N26" s="1130" t="s">
        <v>3119</v>
      </c>
      <c r="O26" s="1129" t="s">
        <v>2860</v>
      </c>
      <c r="P26" s="1134">
        <v>0</v>
      </c>
      <c r="Q26" s="1134">
        <v>0</v>
      </c>
      <c r="R26" s="1134">
        <v>0</v>
      </c>
      <c r="S26" s="1134">
        <v>0</v>
      </c>
      <c r="T26" s="1134">
        <v>0</v>
      </c>
    </row>
    <row r="27" spans="1:20" s="1120" customFormat="1" ht="66" x14ac:dyDescent="0.3">
      <c r="A27" s="2436"/>
      <c r="B27" s="2455"/>
      <c r="C27" s="2433"/>
      <c r="D27" s="2432"/>
      <c r="E27" s="2425"/>
      <c r="F27" s="2432"/>
      <c r="G27" s="2432"/>
      <c r="H27" s="2431"/>
      <c r="I27" s="2432"/>
      <c r="J27" s="2431"/>
      <c r="K27" s="1131" t="s">
        <v>1020</v>
      </c>
      <c r="L27" s="1129" t="s">
        <v>2861</v>
      </c>
      <c r="M27" s="1156">
        <v>0.25</v>
      </c>
      <c r="N27" s="1130" t="s">
        <v>3121</v>
      </c>
      <c r="O27" s="1129" t="s">
        <v>2863</v>
      </c>
      <c r="P27" s="1134">
        <v>4</v>
      </c>
      <c r="Q27" s="1134">
        <v>1</v>
      </c>
      <c r="R27" s="1134">
        <v>1</v>
      </c>
      <c r="S27" s="1134">
        <v>1</v>
      </c>
      <c r="T27" s="1134">
        <v>1</v>
      </c>
    </row>
    <row r="28" spans="1:20" s="1120" customFormat="1" ht="66" x14ac:dyDescent="0.3">
      <c r="A28" s="2436"/>
      <c r="B28" s="2455"/>
      <c r="C28" s="2433"/>
      <c r="D28" s="2432"/>
      <c r="E28" s="2425"/>
      <c r="F28" s="2432"/>
      <c r="G28" s="2432"/>
      <c r="H28" s="2431"/>
      <c r="I28" s="2432"/>
      <c r="J28" s="2431"/>
      <c r="K28" s="1131" t="s">
        <v>1775</v>
      </c>
      <c r="L28" s="1129" t="s">
        <v>2864</v>
      </c>
      <c r="M28" s="1156">
        <v>0.25</v>
      </c>
      <c r="N28" s="1130" t="s">
        <v>3118</v>
      </c>
      <c r="O28" s="1129" t="s">
        <v>2865</v>
      </c>
      <c r="P28" s="1134">
        <v>3</v>
      </c>
      <c r="Q28" s="1134">
        <v>0</v>
      </c>
      <c r="R28" s="1134">
        <v>1</v>
      </c>
      <c r="S28" s="1134">
        <v>1</v>
      </c>
      <c r="T28" s="1134">
        <v>1</v>
      </c>
    </row>
    <row r="29" spans="1:20" s="1120" customFormat="1" ht="49.5" x14ac:dyDescent="0.3">
      <c r="A29" s="2436"/>
      <c r="B29" s="2455"/>
      <c r="C29" s="2433"/>
      <c r="D29" s="2432"/>
      <c r="E29" s="2425"/>
      <c r="F29" s="2432"/>
      <c r="G29" s="2432"/>
      <c r="H29" s="2431"/>
      <c r="I29" s="2432"/>
      <c r="J29" s="2431"/>
      <c r="K29" s="1131" t="s">
        <v>1778</v>
      </c>
      <c r="L29" s="1129" t="s">
        <v>2866</v>
      </c>
      <c r="M29" s="1156">
        <v>0.25</v>
      </c>
      <c r="N29" s="1130" t="s">
        <v>3120</v>
      </c>
      <c r="O29" s="1129" t="s">
        <v>2867</v>
      </c>
      <c r="P29" s="1161">
        <v>1</v>
      </c>
      <c r="Q29" s="1161">
        <v>1</v>
      </c>
      <c r="R29" s="1161">
        <v>1</v>
      </c>
      <c r="S29" s="1161">
        <v>1</v>
      </c>
      <c r="T29" s="1161">
        <v>1</v>
      </c>
    </row>
    <row r="30" spans="1:20" s="1120" customFormat="1" ht="106.5" customHeight="1" x14ac:dyDescent="0.3">
      <c r="A30" s="2436"/>
      <c r="B30" s="2455"/>
      <c r="C30" s="2431" t="s">
        <v>2868</v>
      </c>
      <c r="D30" s="2432">
        <v>0.15</v>
      </c>
      <c r="E30" s="2425" t="s">
        <v>2869</v>
      </c>
      <c r="F30" s="2432">
        <v>1</v>
      </c>
      <c r="G30" s="2432" t="s">
        <v>127</v>
      </c>
      <c r="H30" s="2425" t="s">
        <v>2870</v>
      </c>
      <c r="I30" s="2432">
        <v>0.4</v>
      </c>
      <c r="J30" s="2425" t="s">
        <v>370</v>
      </c>
      <c r="K30" s="1131" t="s">
        <v>130</v>
      </c>
      <c r="L30" s="701" t="s">
        <v>2871</v>
      </c>
      <c r="M30" s="1156">
        <v>0.5</v>
      </c>
      <c r="N30" s="1122" t="s">
        <v>3120</v>
      </c>
      <c r="O30" s="701" t="s">
        <v>2872</v>
      </c>
      <c r="P30" s="1161">
        <v>1</v>
      </c>
      <c r="Q30" s="1161">
        <v>1</v>
      </c>
      <c r="R30" s="1161">
        <v>1</v>
      </c>
      <c r="S30" s="1161">
        <v>1</v>
      </c>
      <c r="T30" s="1161">
        <v>1</v>
      </c>
    </row>
    <row r="31" spans="1:20" s="1120" customFormat="1" ht="33" x14ac:dyDescent="0.3">
      <c r="A31" s="2436"/>
      <c r="B31" s="2455"/>
      <c r="C31" s="2431"/>
      <c r="D31" s="2432"/>
      <c r="E31" s="2425"/>
      <c r="F31" s="2432"/>
      <c r="G31" s="2432"/>
      <c r="H31" s="2425"/>
      <c r="I31" s="2432"/>
      <c r="J31" s="2425"/>
      <c r="K31" s="1131" t="s">
        <v>737</v>
      </c>
      <c r="L31" s="701" t="s">
        <v>2873</v>
      </c>
      <c r="M31" s="1156">
        <v>0.5</v>
      </c>
      <c r="N31" s="1122" t="s">
        <v>3120</v>
      </c>
      <c r="O31" s="701" t="s">
        <v>2874</v>
      </c>
      <c r="P31" s="1161">
        <v>1</v>
      </c>
      <c r="Q31" s="1161">
        <v>1</v>
      </c>
      <c r="R31" s="1161">
        <v>1</v>
      </c>
      <c r="S31" s="1161">
        <v>1</v>
      </c>
      <c r="T31" s="1161">
        <v>1</v>
      </c>
    </row>
    <row r="32" spans="1:20" s="1120" customFormat="1" ht="94.5" customHeight="1" x14ac:dyDescent="0.3">
      <c r="A32" s="2436"/>
      <c r="B32" s="2455"/>
      <c r="C32" s="2431"/>
      <c r="D32" s="2432"/>
      <c r="E32" s="2425"/>
      <c r="F32" s="2432"/>
      <c r="G32" s="1131" t="s">
        <v>132</v>
      </c>
      <c r="H32" s="709" t="s">
        <v>2875</v>
      </c>
      <c r="I32" s="1131">
        <v>0.3</v>
      </c>
      <c r="J32" s="709" t="s">
        <v>370</v>
      </c>
      <c r="K32" s="1131" t="s">
        <v>136</v>
      </c>
      <c r="L32" s="701" t="s">
        <v>2876</v>
      </c>
      <c r="M32" s="1156">
        <v>1</v>
      </c>
      <c r="N32" s="1122"/>
      <c r="O32" s="701" t="s">
        <v>2877</v>
      </c>
      <c r="P32" s="1119">
        <v>48</v>
      </c>
      <c r="Q32" s="878" t="s">
        <v>2878</v>
      </c>
      <c r="R32" s="878" t="s">
        <v>2878</v>
      </c>
      <c r="S32" s="878" t="s">
        <v>2878</v>
      </c>
      <c r="T32" s="878" t="s">
        <v>2878</v>
      </c>
    </row>
    <row r="33" spans="1:20" s="1120" customFormat="1" ht="66" x14ac:dyDescent="0.3">
      <c r="A33" s="2436"/>
      <c r="B33" s="2455"/>
      <c r="C33" s="2431"/>
      <c r="D33" s="2432"/>
      <c r="E33" s="2425"/>
      <c r="F33" s="2432"/>
      <c r="G33" s="1132" t="s">
        <v>140</v>
      </c>
      <c r="H33" s="1128" t="s">
        <v>2879</v>
      </c>
      <c r="I33" s="1131">
        <v>0.3</v>
      </c>
      <c r="J33" s="1128" t="s">
        <v>370</v>
      </c>
      <c r="K33" s="1133" t="s">
        <v>143</v>
      </c>
      <c r="L33" s="1128" t="s">
        <v>2880</v>
      </c>
      <c r="M33" s="1156">
        <v>1</v>
      </c>
      <c r="N33" s="1134"/>
      <c r="O33" s="701" t="s">
        <v>2881</v>
      </c>
      <c r="P33" s="1119">
        <v>48</v>
      </c>
      <c r="Q33" s="878" t="s">
        <v>2878</v>
      </c>
      <c r="R33" s="878" t="s">
        <v>2878</v>
      </c>
      <c r="S33" s="878" t="s">
        <v>2878</v>
      </c>
      <c r="T33" s="878" t="s">
        <v>2878</v>
      </c>
    </row>
    <row r="34" spans="1:20" s="1120" customFormat="1" ht="33" x14ac:dyDescent="0.3">
      <c r="A34" s="2436"/>
      <c r="B34" s="2455"/>
      <c r="C34" s="2428" t="s">
        <v>2882</v>
      </c>
      <c r="D34" s="2432">
        <v>0.15</v>
      </c>
      <c r="E34" s="2428" t="s">
        <v>2883</v>
      </c>
      <c r="F34" s="2432">
        <v>1</v>
      </c>
      <c r="G34" s="2456" t="s">
        <v>762</v>
      </c>
      <c r="H34" s="2427" t="s">
        <v>2884</v>
      </c>
      <c r="I34" s="2457">
        <v>1</v>
      </c>
      <c r="J34" s="2427" t="s">
        <v>574</v>
      </c>
      <c r="K34" s="1168" t="s">
        <v>766</v>
      </c>
      <c r="L34" s="1136" t="s">
        <v>2885</v>
      </c>
      <c r="M34" s="1169">
        <v>0.2</v>
      </c>
      <c r="N34" s="879" t="s">
        <v>3122</v>
      </c>
      <c r="O34" s="701" t="s">
        <v>2886</v>
      </c>
      <c r="P34" s="1161">
        <v>1</v>
      </c>
      <c r="Q34" s="1161">
        <v>1</v>
      </c>
      <c r="R34" s="1161">
        <v>1</v>
      </c>
      <c r="S34" s="1161">
        <v>1</v>
      </c>
      <c r="T34" s="1161">
        <v>1</v>
      </c>
    </row>
    <row r="35" spans="1:20" s="1120" customFormat="1" ht="33" x14ac:dyDescent="0.3">
      <c r="A35" s="2436"/>
      <c r="B35" s="2455"/>
      <c r="C35" s="2428"/>
      <c r="D35" s="2432"/>
      <c r="E35" s="2428"/>
      <c r="F35" s="2432"/>
      <c r="G35" s="2456"/>
      <c r="H35" s="2428"/>
      <c r="I35" s="2455"/>
      <c r="J35" s="2428"/>
      <c r="K35" s="1168" t="s">
        <v>770</v>
      </c>
      <c r="L35" s="879" t="s">
        <v>2887</v>
      </c>
      <c r="M35" s="1160">
        <v>0.2</v>
      </c>
      <c r="N35" s="879" t="s">
        <v>3120</v>
      </c>
      <c r="O35" s="701" t="s">
        <v>2888</v>
      </c>
      <c r="P35" s="1161">
        <v>1</v>
      </c>
      <c r="Q35" s="1161">
        <v>1</v>
      </c>
      <c r="R35" s="1161">
        <v>1</v>
      </c>
      <c r="S35" s="1161">
        <v>1</v>
      </c>
      <c r="T35" s="1161">
        <v>1</v>
      </c>
    </row>
    <row r="36" spans="1:20" s="1120" customFormat="1" x14ac:dyDescent="0.3">
      <c r="A36" s="2436"/>
      <c r="B36" s="2455"/>
      <c r="C36" s="2428"/>
      <c r="D36" s="2432"/>
      <c r="E36" s="2428"/>
      <c r="F36" s="2432"/>
      <c r="G36" s="2456"/>
      <c r="H36" s="2428"/>
      <c r="I36" s="2455"/>
      <c r="J36" s="2428"/>
      <c r="K36" s="1168" t="s">
        <v>772</v>
      </c>
      <c r="L36" s="879" t="s">
        <v>2889</v>
      </c>
      <c r="M36" s="1160">
        <v>0.1</v>
      </c>
      <c r="N36" s="1139" t="s">
        <v>3123</v>
      </c>
      <c r="O36" s="701" t="s">
        <v>2890</v>
      </c>
      <c r="P36" s="1161">
        <v>1</v>
      </c>
      <c r="Q36" s="1161">
        <v>1</v>
      </c>
      <c r="R36" s="1161">
        <v>1</v>
      </c>
      <c r="S36" s="1161">
        <v>1</v>
      </c>
      <c r="T36" s="1161">
        <v>1</v>
      </c>
    </row>
    <row r="37" spans="1:20" s="1120" customFormat="1" ht="33" x14ac:dyDescent="0.3">
      <c r="A37" s="2436"/>
      <c r="B37" s="2455"/>
      <c r="C37" s="2428"/>
      <c r="D37" s="2432"/>
      <c r="E37" s="2428"/>
      <c r="F37" s="2432"/>
      <c r="G37" s="2456"/>
      <c r="H37" s="2428"/>
      <c r="I37" s="2455"/>
      <c r="J37" s="2428"/>
      <c r="K37" s="1168" t="s">
        <v>2051</v>
      </c>
      <c r="L37" s="879" t="s">
        <v>2891</v>
      </c>
      <c r="M37" s="1160">
        <v>0.1</v>
      </c>
      <c r="N37" s="1139" t="s">
        <v>3124</v>
      </c>
      <c r="O37" s="701" t="s">
        <v>2892</v>
      </c>
      <c r="P37" s="1161">
        <v>1</v>
      </c>
      <c r="Q37" s="1161">
        <v>1</v>
      </c>
      <c r="R37" s="1161">
        <v>1</v>
      </c>
      <c r="S37" s="1161">
        <v>1</v>
      </c>
      <c r="T37" s="1161">
        <v>1</v>
      </c>
    </row>
    <row r="38" spans="1:20" s="1120" customFormat="1" ht="33" x14ac:dyDescent="0.3">
      <c r="A38" s="2436"/>
      <c r="B38" s="2455"/>
      <c r="C38" s="2428"/>
      <c r="D38" s="2432"/>
      <c r="E38" s="2428"/>
      <c r="F38" s="2432"/>
      <c r="G38" s="2456"/>
      <c r="H38" s="2428"/>
      <c r="I38" s="2455"/>
      <c r="J38" s="2428"/>
      <c r="K38" s="1168" t="s">
        <v>2054</v>
      </c>
      <c r="L38" s="879" t="s">
        <v>2893</v>
      </c>
      <c r="M38" s="1160">
        <v>0.2</v>
      </c>
      <c r="N38" s="1139" t="s">
        <v>3125</v>
      </c>
      <c r="O38" s="701" t="s">
        <v>2894</v>
      </c>
      <c r="P38" s="1161">
        <v>1</v>
      </c>
      <c r="Q38" s="1161">
        <v>1</v>
      </c>
      <c r="R38" s="1161">
        <v>1</v>
      </c>
      <c r="S38" s="1161">
        <v>1</v>
      </c>
      <c r="T38" s="1161">
        <v>1</v>
      </c>
    </row>
    <row r="39" spans="1:20" s="1120" customFormat="1" ht="33" x14ac:dyDescent="0.3">
      <c r="A39" s="2436"/>
      <c r="B39" s="2455"/>
      <c r="C39" s="2428"/>
      <c r="D39" s="2432"/>
      <c r="E39" s="2428"/>
      <c r="F39" s="2432"/>
      <c r="G39" s="2456"/>
      <c r="H39" s="2428"/>
      <c r="I39" s="2455"/>
      <c r="J39" s="2428"/>
      <c r="K39" s="1168" t="s">
        <v>2057</v>
      </c>
      <c r="L39" s="879" t="s">
        <v>2895</v>
      </c>
      <c r="M39" s="1160">
        <v>0.1</v>
      </c>
      <c r="N39" s="1139" t="s">
        <v>3118</v>
      </c>
      <c r="O39" s="701" t="s">
        <v>2896</v>
      </c>
      <c r="P39" s="1161">
        <v>1</v>
      </c>
      <c r="Q39" s="1161">
        <v>1</v>
      </c>
      <c r="R39" s="1161">
        <v>1</v>
      </c>
      <c r="S39" s="1161">
        <v>1</v>
      </c>
      <c r="T39" s="1161">
        <v>1</v>
      </c>
    </row>
    <row r="40" spans="1:20" s="1120" customFormat="1" ht="33" x14ac:dyDescent="0.3">
      <c r="A40" s="2436"/>
      <c r="B40" s="2455"/>
      <c r="C40" s="2428"/>
      <c r="D40" s="2432"/>
      <c r="E40" s="2428"/>
      <c r="F40" s="2432"/>
      <c r="G40" s="2451"/>
      <c r="H40" s="2428"/>
      <c r="I40" s="2455"/>
      <c r="J40" s="2428"/>
      <c r="K40" s="1168" t="s">
        <v>2060</v>
      </c>
      <c r="L40" s="879" t="s">
        <v>2897</v>
      </c>
      <c r="M40" s="1160">
        <v>0.1</v>
      </c>
      <c r="N40" s="1139" t="s">
        <v>3118</v>
      </c>
      <c r="O40" s="701" t="s">
        <v>2898</v>
      </c>
      <c r="P40" s="1134">
        <v>12</v>
      </c>
      <c r="Q40" s="1134">
        <v>3</v>
      </c>
      <c r="R40" s="1134">
        <v>3</v>
      </c>
      <c r="S40" s="1134">
        <v>3</v>
      </c>
      <c r="T40" s="1134">
        <v>3</v>
      </c>
    </row>
    <row r="41" spans="1:20" s="1120" customFormat="1" ht="33" customHeight="1" x14ac:dyDescent="0.3">
      <c r="A41" s="2436"/>
      <c r="B41" s="2455">
        <v>0.5</v>
      </c>
      <c r="C41" s="2425" t="s">
        <v>2899</v>
      </c>
      <c r="D41" s="2432">
        <v>1</v>
      </c>
      <c r="E41" s="2425" t="s">
        <v>2900</v>
      </c>
      <c r="F41" s="2432">
        <v>1</v>
      </c>
      <c r="G41" s="2450" t="s">
        <v>776</v>
      </c>
      <c r="H41" s="2420" t="s">
        <v>2901</v>
      </c>
      <c r="I41" s="2452">
        <v>0.2</v>
      </c>
      <c r="J41" s="2420" t="s">
        <v>370</v>
      </c>
      <c r="K41" s="1158" t="s">
        <v>779</v>
      </c>
      <c r="L41" s="1140" t="s">
        <v>2902</v>
      </c>
      <c r="M41" s="1156">
        <v>0.5</v>
      </c>
      <c r="N41" s="1141" t="s">
        <v>3126</v>
      </c>
      <c r="O41" s="1140" t="s">
        <v>2903</v>
      </c>
      <c r="P41" s="1134">
        <v>10</v>
      </c>
      <c r="Q41" s="1134">
        <v>2</v>
      </c>
      <c r="R41" s="1134">
        <v>3</v>
      </c>
      <c r="S41" s="1134">
        <v>3</v>
      </c>
      <c r="T41" s="1134">
        <v>2</v>
      </c>
    </row>
    <row r="42" spans="1:20" s="1120" customFormat="1" ht="49.5" x14ac:dyDescent="0.3">
      <c r="A42" s="2436"/>
      <c r="B42" s="2455"/>
      <c r="C42" s="2425"/>
      <c r="D42" s="2432"/>
      <c r="E42" s="2425"/>
      <c r="F42" s="2432"/>
      <c r="G42" s="2451"/>
      <c r="H42" s="2420"/>
      <c r="I42" s="2452"/>
      <c r="J42" s="2420"/>
      <c r="K42" s="1158" t="s">
        <v>927</v>
      </c>
      <c r="L42" s="701" t="s">
        <v>2904</v>
      </c>
      <c r="M42" s="1156">
        <v>0.5</v>
      </c>
      <c r="N42" s="1122" t="s">
        <v>3127</v>
      </c>
      <c r="O42" s="701" t="s">
        <v>2905</v>
      </c>
      <c r="P42" s="1134">
        <v>4</v>
      </c>
      <c r="Q42" s="1134">
        <v>1</v>
      </c>
      <c r="R42" s="1134">
        <v>1</v>
      </c>
      <c r="S42" s="1134">
        <v>1</v>
      </c>
      <c r="T42" s="1134">
        <v>1</v>
      </c>
    </row>
    <row r="43" spans="1:20" s="1120" customFormat="1" ht="49.5" x14ac:dyDescent="0.3">
      <c r="A43" s="2436"/>
      <c r="B43" s="2455"/>
      <c r="C43" s="2425"/>
      <c r="D43" s="2432"/>
      <c r="E43" s="2425"/>
      <c r="F43" s="2432"/>
      <c r="G43" s="1131" t="s">
        <v>784</v>
      </c>
      <c r="H43" s="1142" t="s">
        <v>2906</v>
      </c>
      <c r="I43" s="1158">
        <v>0.1</v>
      </c>
      <c r="J43" s="1142" t="s">
        <v>370</v>
      </c>
      <c r="K43" s="1158" t="s">
        <v>787</v>
      </c>
      <c r="L43" s="701" t="s">
        <v>2907</v>
      </c>
      <c r="M43" s="1156">
        <v>1</v>
      </c>
      <c r="N43" s="1122" t="s">
        <v>3118</v>
      </c>
      <c r="O43" s="701" t="s">
        <v>2908</v>
      </c>
      <c r="P43" s="1161">
        <v>1</v>
      </c>
      <c r="Q43" s="1161">
        <v>1</v>
      </c>
      <c r="R43" s="1161">
        <v>1</v>
      </c>
      <c r="S43" s="1161">
        <v>1</v>
      </c>
      <c r="T43" s="1161">
        <v>1</v>
      </c>
    </row>
    <row r="44" spans="1:20" s="1120" customFormat="1" ht="49.5" x14ac:dyDescent="0.3">
      <c r="A44" s="2436"/>
      <c r="B44" s="2455"/>
      <c r="C44" s="2425"/>
      <c r="D44" s="2432"/>
      <c r="E44" s="2425"/>
      <c r="F44" s="2432"/>
      <c r="G44" s="1131" t="s">
        <v>790</v>
      </c>
      <c r="H44" s="1142" t="s">
        <v>2909</v>
      </c>
      <c r="I44" s="1170">
        <v>0.2</v>
      </c>
      <c r="J44" s="1142" t="s">
        <v>370</v>
      </c>
      <c r="K44" s="1170" t="s">
        <v>793</v>
      </c>
      <c r="L44" s="926" t="s">
        <v>2910</v>
      </c>
      <c r="M44" s="1171">
        <v>1</v>
      </c>
      <c r="N44" s="1145" t="s">
        <v>3128</v>
      </c>
      <c r="O44" s="701" t="s">
        <v>2911</v>
      </c>
      <c r="P44" s="1134">
        <v>4</v>
      </c>
      <c r="Q44" s="1134">
        <v>1</v>
      </c>
      <c r="R44" s="1134">
        <v>1</v>
      </c>
      <c r="S44" s="1134">
        <v>1</v>
      </c>
      <c r="T44" s="1134">
        <v>1</v>
      </c>
    </row>
    <row r="45" spans="1:20" s="1120" customFormat="1" ht="66" x14ac:dyDescent="0.3">
      <c r="A45" s="2436"/>
      <c r="B45" s="2455"/>
      <c r="C45" s="2425"/>
      <c r="D45" s="2432"/>
      <c r="E45" s="2425"/>
      <c r="F45" s="2432"/>
      <c r="G45" s="2453" t="s">
        <v>795</v>
      </c>
      <c r="H45" s="1472" t="s">
        <v>2912</v>
      </c>
      <c r="I45" s="2454">
        <v>0.3</v>
      </c>
      <c r="J45" s="1472" t="s">
        <v>370</v>
      </c>
      <c r="K45" s="1172" t="s">
        <v>798</v>
      </c>
      <c r="L45" s="879" t="s">
        <v>2913</v>
      </c>
      <c r="M45" s="1171">
        <v>0.5</v>
      </c>
      <c r="N45" s="1147"/>
      <c r="O45" s="701" t="s">
        <v>2914</v>
      </c>
      <c r="P45" s="1173" t="s">
        <v>2915</v>
      </c>
      <c r="Q45" s="1173">
        <v>1</v>
      </c>
      <c r="R45" s="1173">
        <v>1</v>
      </c>
      <c r="S45" s="1173">
        <v>1</v>
      </c>
      <c r="T45" s="1173">
        <v>1</v>
      </c>
    </row>
    <row r="46" spans="1:20" s="1120" customFormat="1" ht="49.5" x14ac:dyDescent="0.3">
      <c r="A46" s="2436"/>
      <c r="B46" s="2455"/>
      <c r="C46" s="2425"/>
      <c r="D46" s="2432"/>
      <c r="E46" s="2425"/>
      <c r="F46" s="2432"/>
      <c r="G46" s="2453"/>
      <c r="H46" s="1472"/>
      <c r="I46" s="2454"/>
      <c r="J46" s="1472"/>
      <c r="K46" s="1172" t="s">
        <v>931</v>
      </c>
      <c r="L46" s="701" t="s">
        <v>2916</v>
      </c>
      <c r="M46" s="1171">
        <v>0.5</v>
      </c>
      <c r="N46" s="1147"/>
      <c r="O46" s="701" t="s">
        <v>2917</v>
      </c>
      <c r="P46" s="1174" t="s">
        <v>2918</v>
      </c>
      <c r="Q46" s="1175" t="s">
        <v>2919</v>
      </c>
      <c r="R46" s="1175" t="s">
        <v>2919</v>
      </c>
      <c r="S46" s="1175" t="s">
        <v>2919</v>
      </c>
      <c r="T46" s="1175" t="s">
        <v>2919</v>
      </c>
    </row>
    <row r="47" spans="1:20" ht="181.5" x14ac:dyDescent="0.3">
      <c r="A47" s="2436"/>
      <c r="B47" s="2455"/>
      <c r="C47" s="2425"/>
      <c r="D47" s="2432"/>
      <c r="E47" s="2425"/>
      <c r="F47" s="2432"/>
      <c r="G47" s="1171" t="s">
        <v>930</v>
      </c>
      <c r="H47" s="701" t="s">
        <v>2920</v>
      </c>
      <c r="I47" s="1171">
        <v>0.2</v>
      </c>
      <c r="J47" s="701" t="s">
        <v>370</v>
      </c>
      <c r="K47" s="1171" t="s">
        <v>1087</v>
      </c>
      <c r="L47" s="701" t="s">
        <v>2921</v>
      </c>
      <c r="M47" s="1149">
        <v>1</v>
      </c>
      <c r="N47" s="1150"/>
      <c r="O47" s="701" t="s">
        <v>2922</v>
      </c>
      <c r="P47" s="1175" t="s">
        <v>2923</v>
      </c>
      <c r="Q47" s="1173">
        <v>0.2</v>
      </c>
      <c r="R47" s="1173">
        <v>0.3</v>
      </c>
      <c r="S47" s="1173">
        <v>0.3</v>
      </c>
      <c r="T47" s="1173">
        <v>0.2</v>
      </c>
    </row>
  </sheetData>
  <sheetProtection password="DDB6" sheet="1"/>
  <mergeCells count="80">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H30:H31"/>
    <mergeCell ref="I30:I31"/>
    <mergeCell ref="J30:J31"/>
    <mergeCell ref="C34:C40"/>
    <mergeCell ref="D34:D40"/>
    <mergeCell ref="E34:E40"/>
    <mergeCell ref="F34:F40"/>
    <mergeCell ref="G34:G40"/>
    <mergeCell ref="H34:H40"/>
    <mergeCell ref="I34:I40"/>
    <mergeCell ref="J34:J40"/>
    <mergeCell ref="C30:C33"/>
    <mergeCell ref="D30:D33"/>
    <mergeCell ref="E30:E33"/>
    <mergeCell ref="F30:F33"/>
    <mergeCell ref="G30:G31"/>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43"/>
  <sheetViews>
    <sheetView topLeftCell="H1" zoomScale="65" zoomScaleNormal="65" zoomScalePageLayoutView="44" workbookViewId="0">
      <selection activeCell="W15" sqref="W15"/>
    </sheetView>
  </sheetViews>
  <sheetFormatPr baseColWidth="10" defaultRowHeight="15" x14ac:dyDescent="0.25"/>
  <cols>
    <col min="1" max="1" width="26.28515625" style="36" customWidth="1"/>
    <col min="2" max="2" width="25.140625" style="36" customWidth="1"/>
    <col min="3" max="4" width="19.42578125" style="36" customWidth="1"/>
    <col min="5" max="5" width="14.85546875" style="36" customWidth="1"/>
    <col min="6" max="6" width="20.42578125" style="279" customWidth="1"/>
    <col min="7" max="7" width="20.7109375" style="129" customWidth="1"/>
    <col min="8" max="8" width="16.42578125" style="36" customWidth="1"/>
    <col min="9" max="9" width="15.140625" style="36" customWidth="1"/>
    <col min="10" max="10" width="29" style="36" customWidth="1"/>
    <col min="11" max="11" width="0.42578125" style="36" customWidth="1"/>
    <col min="12" max="12" width="11.5703125" style="36" customWidth="1"/>
    <col min="13" max="13" width="11" style="256" customWidth="1"/>
    <col min="14" max="14" width="11.140625" style="256" customWidth="1"/>
    <col min="15" max="15" width="11" style="256" customWidth="1"/>
    <col min="16" max="16" width="10.7109375" style="256" customWidth="1"/>
    <col min="17" max="17" width="10.42578125" style="255" hidden="1" customWidth="1"/>
    <col min="18" max="18" width="11.28515625" style="255" hidden="1" customWidth="1"/>
    <col min="19" max="19" width="11.140625" style="255" hidden="1" customWidth="1"/>
    <col min="20" max="20" width="10.5703125" style="255" hidden="1" customWidth="1"/>
    <col min="21" max="21" width="26.85546875" style="28" hidden="1" customWidth="1"/>
    <col min="22" max="22" width="18.140625" style="36" customWidth="1"/>
    <col min="23" max="23" width="41.42578125" style="281" customWidth="1"/>
    <col min="24" max="24" width="18.28515625" style="36" customWidth="1"/>
    <col min="25" max="25" width="16.140625" style="36" customWidth="1"/>
    <col min="26" max="26" width="23.5703125" style="44" customWidth="1"/>
    <col min="27" max="27" width="11.85546875" style="36" customWidth="1"/>
    <col min="28" max="28" width="9.28515625" style="36" customWidth="1"/>
    <col min="29" max="29" width="37.28515625" style="282" customWidth="1"/>
    <col min="30" max="30" width="37.85546875" style="285" customWidth="1"/>
    <col min="31" max="16384" width="11.42578125" style="154"/>
  </cols>
  <sheetData>
    <row r="1" spans="1:30" s="258" customFormat="1" ht="15" customHeight="1" x14ac:dyDescent="0.2">
      <c r="A1" s="1418" t="s">
        <v>322</v>
      </c>
      <c r="B1" s="1419"/>
      <c r="C1" s="1419"/>
      <c r="D1" s="1419"/>
      <c r="E1" s="1419"/>
      <c r="F1" s="1419"/>
      <c r="G1" s="1419"/>
      <c r="H1" s="1419"/>
      <c r="I1" s="1419"/>
      <c r="J1" s="1419"/>
      <c r="K1" s="1419"/>
      <c r="L1" s="1419"/>
      <c r="M1" s="1419"/>
      <c r="N1" s="1419"/>
      <c r="O1" s="1419"/>
      <c r="P1" s="1419"/>
      <c r="Q1" s="1419"/>
      <c r="R1" s="1419"/>
      <c r="S1" s="1419"/>
      <c r="T1" s="1419"/>
      <c r="U1" s="1419"/>
      <c r="V1" s="1419"/>
      <c r="W1" s="1419"/>
      <c r="X1" s="1419"/>
      <c r="Y1" s="1419"/>
      <c r="Z1" s="1419"/>
      <c r="AA1" s="1419"/>
      <c r="AB1" s="1420"/>
      <c r="AC1" s="1349" t="s">
        <v>1485</v>
      </c>
      <c r="AD1" s="1350"/>
    </row>
    <row r="2" spans="1:30" s="258" customFormat="1" ht="15" customHeight="1" x14ac:dyDescent="0.2">
      <c r="A2" s="1421"/>
      <c r="B2" s="1422"/>
      <c r="C2" s="1422"/>
      <c r="D2" s="1422"/>
      <c r="E2" s="1422"/>
      <c r="F2" s="1422"/>
      <c r="G2" s="1422"/>
      <c r="H2" s="1422"/>
      <c r="I2" s="1422"/>
      <c r="J2" s="1422"/>
      <c r="K2" s="1422"/>
      <c r="L2" s="1422"/>
      <c r="M2" s="1422"/>
      <c r="N2" s="1422"/>
      <c r="O2" s="1422"/>
      <c r="P2" s="1422"/>
      <c r="Q2" s="1422"/>
      <c r="R2" s="1422"/>
      <c r="S2" s="1422"/>
      <c r="T2" s="1422"/>
      <c r="U2" s="1422"/>
      <c r="V2" s="1422"/>
      <c r="W2" s="1422"/>
      <c r="X2" s="1422"/>
      <c r="Y2" s="1422"/>
      <c r="Z2" s="1422"/>
      <c r="AA2" s="1422"/>
      <c r="AB2" s="1423"/>
      <c r="AC2" s="1351"/>
      <c r="AD2" s="1352"/>
    </row>
    <row r="3" spans="1:30" s="258" customFormat="1" ht="15" customHeight="1" x14ac:dyDescent="0.2">
      <c r="A3" s="1421"/>
      <c r="B3" s="1422"/>
      <c r="C3" s="1422"/>
      <c r="D3" s="1422"/>
      <c r="E3" s="1422"/>
      <c r="F3" s="1422"/>
      <c r="G3" s="1422"/>
      <c r="H3" s="1422"/>
      <c r="I3" s="1422"/>
      <c r="J3" s="1422"/>
      <c r="K3" s="1422"/>
      <c r="L3" s="1422"/>
      <c r="M3" s="1422"/>
      <c r="N3" s="1422"/>
      <c r="O3" s="1422"/>
      <c r="P3" s="1422"/>
      <c r="Q3" s="1422"/>
      <c r="R3" s="1422"/>
      <c r="S3" s="1422"/>
      <c r="T3" s="1422"/>
      <c r="U3" s="1422"/>
      <c r="V3" s="1422"/>
      <c r="W3" s="1422"/>
      <c r="X3" s="1422"/>
      <c r="Y3" s="1422"/>
      <c r="Z3" s="1422"/>
      <c r="AA3" s="1422"/>
      <c r="AB3" s="1423"/>
      <c r="AC3" s="1349" t="s">
        <v>324</v>
      </c>
      <c r="AD3" s="1350"/>
    </row>
    <row r="4" spans="1:30" s="258" customFormat="1" ht="15" customHeight="1" x14ac:dyDescent="0.2">
      <c r="A4" s="1421"/>
      <c r="B4" s="1422"/>
      <c r="C4" s="1422"/>
      <c r="D4" s="1422"/>
      <c r="E4" s="1422"/>
      <c r="F4" s="1422"/>
      <c r="G4" s="1422"/>
      <c r="H4" s="1422"/>
      <c r="I4" s="1422"/>
      <c r="J4" s="1422"/>
      <c r="K4" s="1422"/>
      <c r="L4" s="1422"/>
      <c r="M4" s="1422"/>
      <c r="N4" s="1422"/>
      <c r="O4" s="1422"/>
      <c r="P4" s="1422"/>
      <c r="Q4" s="1422"/>
      <c r="R4" s="1422"/>
      <c r="S4" s="1422"/>
      <c r="T4" s="1422"/>
      <c r="U4" s="1422"/>
      <c r="V4" s="1422"/>
      <c r="W4" s="1422"/>
      <c r="X4" s="1422"/>
      <c r="Y4" s="1422"/>
      <c r="Z4" s="1422"/>
      <c r="AA4" s="1422"/>
      <c r="AB4" s="1423"/>
      <c r="AC4" s="1351"/>
      <c r="AD4" s="1352"/>
    </row>
    <row r="5" spans="1:30" s="258" customFormat="1" ht="15" customHeight="1" x14ac:dyDescent="0.2">
      <c r="A5" s="1421"/>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3"/>
      <c r="AC5" s="1349" t="s">
        <v>325</v>
      </c>
      <c r="AD5" s="1350"/>
    </row>
    <row r="6" spans="1:30" s="258" customFormat="1" ht="15" customHeight="1" x14ac:dyDescent="0.2">
      <c r="A6" s="1421"/>
      <c r="B6" s="1422"/>
      <c r="C6" s="1422"/>
      <c r="D6" s="1422"/>
      <c r="E6" s="1422"/>
      <c r="F6" s="1422"/>
      <c r="G6" s="1422"/>
      <c r="H6" s="1422"/>
      <c r="I6" s="1422"/>
      <c r="J6" s="1422"/>
      <c r="K6" s="1422"/>
      <c r="L6" s="1422"/>
      <c r="M6" s="1422"/>
      <c r="N6" s="1422"/>
      <c r="O6" s="1422"/>
      <c r="P6" s="1422"/>
      <c r="Q6" s="1422"/>
      <c r="R6" s="1422"/>
      <c r="S6" s="1422"/>
      <c r="T6" s="1422"/>
      <c r="U6" s="1422"/>
      <c r="V6" s="1422"/>
      <c r="W6" s="1422"/>
      <c r="X6" s="1422"/>
      <c r="Y6" s="1422"/>
      <c r="Z6" s="1422"/>
      <c r="AA6" s="1422"/>
      <c r="AB6" s="1423"/>
      <c r="AC6" s="1351"/>
      <c r="AD6" s="1352"/>
    </row>
    <row r="7" spans="1:30" s="258" customFormat="1" ht="13.5" customHeight="1" x14ac:dyDescent="0.2">
      <c r="A7" s="1421"/>
      <c r="B7" s="1422"/>
      <c r="C7" s="1422"/>
      <c r="D7" s="1422"/>
      <c r="E7" s="1422"/>
      <c r="F7" s="1422"/>
      <c r="G7" s="1422"/>
      <c r="H7" s="1422"/>
      <c r="I7" s="1422"/>
      <c r="J7" s="1422"/>
      <c r="K7" s="1422"/>
      <c r="L7" s="1422"/>
      <c r="M7" s="1422"/>
      <c r="N7" s="1422"/>
      <c r="O7" s="1422"/>
      <c r="P7" s="1422"/>
      <c r="Q7" s="1422"/>
      <c r="R7" s="1422"/>
      <c r="S7" s="1422"/>
      <c r="T7" s="1422"/>
      <c r="U7" s="1422"/>
      <c r="V7" s="1422"/>
      <c r="W7" s="1422"/>
      <c r="X7" s="1422"/>
      <c r="Y7" s="1422"/>
      <c r="Z7" s="1422"/>
      <c r="AA7" s="1422"/>
      <c r="AB7" s="1423"/>
      <c r="AC7" s="1349" t="s">
        <v>326</v>
      </c>
      <c r="AD7" s="1350"/>
    </row>
    <row r="8" spans="1:30" s="258" customFormat="1" ht="16.5" customHeight="1" x14ac:dyDescent="0.2">
      <c r="A8" s="1424"/>
      <c r="B8" s="1425"/>
      <c r="C8" s="1425"/>
      <c r="D8" s="1425"/>
      <c r="E8" s="1425"/>
      <c r="F8" s="1425"/>
      <c r="G8" s="1425"/>
      <c r="H8" s="1425"/>
      <c r="I8" s="1425"/>
      <c r="J8" s="1425"/>
      <c r="K8" s="1425"/>
      <c r="L8" s="1425"/>
      <c r="M8" s="1425"/>
      <c r="N8" s="1425"/>
      <c r="O8" s="1425"/>
      <c r="P8" s="1425"/>
      <c r="Q8" s="1425"/>
      <c r="R8" s="1425"/>
      <c r="S8" s="1425"/>
      <c r="T8" s="1425"/>
      <c r="U8" s="1425"/>
      <c r="V8" s="1425"/>
      <c r="W8" s="1425"/>
      <c r="X8" s="1425"/>
      <c r="Y8" s="1425"/>
      <c r="Z8" s="1425"/>
      <c r="AA8" s="1425"/>
      <c r="AB8" s="1426"/>
      <c r="AC8" s="1351"/>
      <c r="AD8" s="1352"/>
    </row>
    <row r="9" spans="1:30" s="258" customFormat="1" ht="30.75" customHeight="1" x14ac:dyDescent="0.2">
      <c r="A9" s="1430" t="s">
        <v>3</v>
      </c>
      <c r="B9" s="1431"/>
      <c r="C9" s="1431"/>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1"/>
      <c r="AB9" s="1431"/>
      <c r="AC9" s="1431"/>
      <c r="AD9" s="1431"/>
    </row>
    <row r="10" spans="1:30" s="270" customFormat="1" ht="22.5" customHeight="1" x14ac:dyDescent="0.2">
      <c r="A10" s="1492" t="s">
        <v>4</v>
      </c>
      <c r="B10" s="1492"/>
      <c r="C10" s="1492"/>
      <c r="D10" s="1492"/>
      <c r="E10" s="1493" t="s">
        <v>833</v>
      </c>
      <c r="F10" s="1494"/>
      <c r="G10" s="1494"/>
      <c r="H10" s="1494"/>
      <c r="I10" s="1494"/>
      <c r="J10" s="1494"/>
      <c r="K10" s="1494"/>
      <c r="L10" s="1494"/>
      <c r="M10" s="1494"/>
      <c r="N10" s="1494"/>
      <c r="O10" s="1494"/>
      <c r="P10" s="1494"/>
      <c r="Q10" s="1494"/>
      <c r="R10" s="1494"/>
      <c r="S10" s="1494"/>
      <c r="T10" s="1494"/>
      <c r="U10" s="1494"/>
      <c r="V10" s="1494" t="s">
        <v>6</v>
      </c>
      <c r="W10" s="1494"/>
      <c r="X10" s="1494"/>
      <c r="Y10" s="1494"/>
      <c r="Z10" s="1495"/>
      <c r="AA10" s="1492" t="s">
        <v>7</v>
      </c>
      <c r="AB10" s="1492"/>
      <c r="AC10" s="1492"/>
      <c r="AD10" s="374" t="s">
        <v>8</v>
      </c>
    </row>
    <row r="11" spans="1:30" s="271" customFormat="1" ht="15" customHeight="1" x14ac:dyDescent="0.25">
      <c r="A11" s="38" t="s">
        <v>9</v>
      </c>
      <c r="B11" s="38" t="s">
        <v>10</v>
      </c>
      <c r="C11" s="38" t="s">
        <v>11</v>
      </c>
      <c r="D11" s="38" t="s">
        <v>12</v>
      </c>
      <c r="E11" s="38" t="s">
        <v>13</v>
      </c>
      <c r="F11" s="38" t="s">
        <v>14</v>
      </c>
      <c r="G11" s="38" t="s">
        <v>15</v>
      </c>
      <c r="H11" s="1355" t="s">
        <v>16</v>
      </c>
      <c r="I11" s="1356"/>
      <c r="J11" s="38" t="s">
        <v>17</v>
      </c>
      <c r="K11" s="1355" t="s">
        <v>18</v>
      </c>
      <c r="L11" s="1356"/>
      <c r="M11" s="1489" t="s">
        <v>19</v>
      </c>
      <c r="N11" s="1490"/>
      <c r="O11" s="1490"/>
      <c r="P11" s="1491"/>
      <c r="Q11" s="1489" t="s">
        <v>20</v>
      </c>
      <c r="R11" s="1490"/>
      <c r="S11" s="1490"/>
      <c r="T11" s="1490"/>
      <c r="U11" s="1491"/>
      <c r="V11" s="38" t="s">
        <v>21</v>
      </c>
      <c r="W11" s="38" t="s">
        <v>22</v>
      </c>
      <c r="X11" s="1355" t="s">
        <v>23</v>
      </c>
      <c r="Y11" s="1356"/>
      <c r="Z11" s="38" t="s">
        <v>24</v>
      </c>
      <c r="AA11" s="1355" t="s">
        <v>25</v>
      </c>
      <c r="AB11" s="1356"/>
      <c r="AC11" s="38" t="s">
        <v>26</v>
      </c>
      <c r="AD11" s="38" t="s">
        <v>27</v>
      </c>
    </row>
    <row r="12" spans="1:30" s="270" customFormat="1" ht="49.5" customHeight="1" x14ac:dyDescent="0.2">
      <c r="A12" s="1370" t="s">
        <v>29</v>
      </c>
      <c r="B12" s="1370" t="s">
        <v>30</v>
      </c>
      <c r="C12" s="1370" t="s">
        <v>31</v>
      </c>
      <c r="D12" s="1370" t="s">
        <v>32</v>
      </c>
      <c r="E12" s="1399" t="s">
        <v>362</v>
      </c>
      <c r="F12" s="1399" t="s">
        <v>363</v>
      </c>
      <c r="G12" s="1506" t="s">
        <v>526</v>
      </c>
      <c r="H12" s="1507" t="s">
        <v>35</v>
      </c>
      <c r="I12" s="1507"/>
      <c r="J12" s="1399" t="s">
        <v>36</v>
      </c>
      <c r="K12" s="1400" t="s">
        <v>364</v>
      </c>
      <c r="L12" s="1400"/>
      <c r="M12" s="1508" t="s">
        <v>330</v>
      </c>
      <c r="N12" s="1508"/>
      <c r="O12" s="1508"/>
      <c r="P12" s="1508"/>
      <c r="Q12" s="1496" t="s">
        <v>40</v>
      </c>
      <c r="R12" s="1497"/>
      <c r="S12" s="1497"/>
      <c r="T12" s="1497"/>
      <c r="U12" s="1498"/>
      <c r="V12" s="1371" t="s">
        <v>41</v>
      </c>
      <c r="W12" s="1371" t="s">
        <v>365</v>
      </c>
      <c r="X12" s="1371" t="s">
        <v>43</v>
      </c>
      <c r="Y12" s="1371"/>
      <c r="Z12" s="1371" t="s">
        <v>44</v>
      </c>
      <c r="AA12" s="1509" t="s">
        <v>45</v>
      </c>
      <c r="AB12" s="1509"/>
      <c r="AC12" s="1384" t="s">
        <v>46</v>
      </c>
      <c r="AD12" s="1385" t="s">
        <v>366</v>
      </c>
    </row>
    <row r="13" spans="1:30" s="270" customFormat="1" ht="87.75" customHeight="1" x14ac:dyDescent="0.2">
      <c r="A13" s="1370"/>
      <c r="B13" s="1370"/>
      <c r="C13" s="1370"/>
      <c r="D13" s="1370"/>
      <c r="E13" s="1399"/>
      <c r="F13" s="1399"/>
      <c r="G13" s="1506"/>
      <c r="H13" s="363" t="s">
        <v>683</v>
      </c>
      <c r="I13" s="363" t="s">
        <v>49</v>
      </c>
      <c r="J13" s="1399"/>
      <c r="K13" s="364" t="s">
        <v>50</v>
      </c>
      <c r="L13" s="364" t="s">
        <v>51</v>
      </c>
      <c r="M13" s="376" t="s">
        <v>54</v>
      </c>
      <c r="N13" s="376" t="s">
        <v>55</v>
      </c>
      <c r="O13" s="376" t="s">
        <v>56</v>
      </c>
      <c r="P13" s="376" t="s">
        <v>57</v>
      </c>
      <c r="Q13" s="40" t="s">
        <v>54</v>
      </c>
      <c r="R13" s="40" t="s">
        <v>55</v>
      </c>
      <c r="S13" s="40" t="s">
        <v>56</v>
      </c>
      <c r="T13" s="40" t="s">
        <v>57</v>
      </c>
      <c r="U13" s="40" t="s">
        <v>58</v>
      </c>
      <c r="V13" s="1371"/>
      <c r="W13" s="1371"/>
      <c r="X13" s="368" t="s">
        <v>684</v>
      </c>
      <c r="Y13" s="368" t="s">
        <v>60</v>
      </c>
      <c r="Z13" s="1371"/>
      <c r="AA13" s="367" t="s">
        <v>61</v>
      </c>
      <c r="AB13" s="367" t="s">
        <v>62</v>
      </c>
      <c r="AC13" s="1513"/>
      <c r="AD13" s="1505"/>
    </row>
    <row r="14" spans="1:30" ht="125.25" customHeight="1" x14ac:dyDescent="0.25">
      <c r="A14" s="1499"/>
      <c r="B14" s="1499"/>
      <c r="C14" s="1499"/>
      <c r="D14" s="1499"/>
      <c r="E14" s="1500" t="s">
        <v>834</v>
      </c>
      <c r="F14" s="1510" t="s">
        <v>835</v>
      </c>
      <c r="G14" s="1511" t="s">
        <v>836</v>
      </c>
      <c r="H14" s="1512" t="s">
        <v>67</v>
      </c>
      <c r="I14" s="1512"/>
      <c r="J14" s="1510" t="s">
        <v>837</v>
      </c>
      <c r="K14" s="1516">
        <v>41275</v>
      </c>
      <c r="L14" s="1516">
        <v>41639</v>
      </c>
      <c r="M14" s="1501">
        <v>0.3</v>
      </c>
      <c r="N14" s="1503">
        <v>0.2</v>
      </c>
      <c r="O14" s="1503">
        <v>0.25</v>
      </c>
      <c r="P14" s="1503">
        <v>0.15</v>
      </c>
      <c r="Q14" s="1514">
        <v>0.28000000000000003</v>
      </c>
      <c r="R14" s="1520">
        <v>0.1</v>
      </c>
      <c r="S14" s="1518"/>
      <c r="T14" s="1518"/>
      <c r="U14" s="1517" t="s">
        <v>1270</v>
      </c>
      <c r="V14" s="382" t="s">
        <v>838</v>
      </c>
      <c r="W14" s="386" t="s">
        <v>839</v>
      </c>
      <c r="X14" s="272">
        <v>41275</v>
      </c>
      <c r="Y14" s="272">
        <v>41639</v>
      </c>
      <c r="Z14" s="272" t="s">
        <v>840</v>
      </c>
      <c r="AA14" s="382"/>
      <c r="AB14" s="382" t="s">
        <v>67</v>
      </c>
      <c r="AC14" s="273" t="s">
        <v>841</v>
      </c>
      <c r="AD14" s="274">
        <v>0</v>
      </c>
    </row>
    <row r="15" spans="1:30" ht="78.75" customHeight="1" x14ac:dyDescent="0.25">
      <c r="A15" s="1499"/>
      <c r="B15" s="1499"/>
      <c r="C15" s="1499"/>
      <c r="D15" s="1499"/>
      <c r="E15" s="1500"/>
      <c r="F15" s="1510"/>
      <c r="G15" s="1511" t="s">
        <v>574</v>
      </c>
      <c r="H15" s="1512"/>
      <c r="I15" s="1512"/>
      <c r="J15" s="1510"/>
      <c r="K15" s="1516"/>
      <c r="L15" s="1516"/>
      <c r="M15" s="1502"/>
      <c r="N15" s="1504"/>
      <c r="O15" s="1504"/>
      <c r="P15" s="1504"/>
      <c r="Q15" s="1515"/>
      <c r="R15" s="1520"/>
      <c r="S15" s="1518"/>
      <c r="T15" s="1518"/>
      <c r="U15" s="1517"/>
      <c r="V15" s="382" t="s">
        <v>842</v>
      </c>
      <c r="W15" s="386" t="s">
        <v>843</v>
      </c>
      <c r="X15" s="272">
        <v>41548</v>
      </c>
      <c r="Y15" s="272">
        <v>41364</v>
      </c>
      <c r="Z15" s="272" t="s">
        <v>840</v>
      </c>
      <c r="AA15" s="382"/>
      <c r="AB15" s="382" t="s">
        <v>67</v>
      </c>
      <c r="AC15" s="273" t="s">
        <v>844</v>
      </c>
      <c r="AD15" s="274">
        <v>0</v>
      </c>
    </row>
    <row r="16" spans="1:30" ht="80.25" customHeight="1" x14ac:dyDescent="0.25">
      <c r="A16" s="1499"/>
      <c r="B16" s="1499"/>
      <c r="C16" s="1499"/>
      <c r="D16" s="1499"/>
      <c r="E16" s="1500" t="s">
        <v>845</v>
      </c>
      <c r="F16" s="1510" t="s">
        <v>846</v>
      </c>
      <c r="G16" s="1511" t="s">
        <v>574</v>
      </c>
      <c r="H16" s="1512" t="s">
        <v>67</v>
      </c>
      <c r="I16" s="1512"/>
      <c r="J16" s="1510" t="s">
        <v>847</v>
      </c>
      <c r="K16" s="1516">
        <v>41275</v>
      </c>
      <c r="L16" s="1516">
        <v>41639</v>
      </c>
      <c r="M16" s="1519">
        <v>0.7</v>
      </c>
      <c r="N16" s="1518">
        <v>0.1</v>
      </c>
      <c r="O16" s="1518">
        <v>0.1</v>
      </c>
      <c r="P16" s="1518">
        <v>0.1</v>
      </c>
      <c r="Q16" s="1520">
        <v>0.8</v>
      </c>
      <c r="R16" s="1520">
        <v>0.1</v>
      </c>
      <c r="S16" s="1518"/>
      <c r="T16" s="1518"/>
      <c r="U16" s="1517" t="s">
        <v>1271</v>
      </c>
      <c r="V16" s="382" t="s">
        <v>848</v>
      </c>
      <c r="W16" s="386" t="s">
        <v>849</v>
      </c>
      <c r="X16" s="272">
        <v>41275</v>
      </c>
      <c r="Y16" s="272">
        <v>41639</v>
      </c>
      <c r="Z16" s="272" t="s">
        <v>840</v>
      </c>
      <c r="AA16" s="275"/>
      <c r="AB16" s="382" t="s">
        <v>67</v>
      </c>
      <c r="AC16" s="386" t="s">
        <v>850</v>
      </c>
      <c r="AD16" s="274">
        <v>0</v>
      </c>
    </row>
    <row r="17" spans="1:30" ht="78.75" customHeight="1" x14ac:dyDescent="0.25">
      <c r="A17" s="1499"/>
      <c r="B17" s="1499"/>
      <c r="C17" s="1499"/>
      <c r="D17" s="1499"/>
      <c r="E17" s="1500"/>
      <c r="F17" s="1510"/>
      <c r="G17" s="1511" t="s">
        <v>370</v>
      </c>
      <c r="H17" s="1512"/>
      <c r="I17" s="1512"/>
      <c r="J17" s="1510"/>
      <c r="K17" s="1499"/>
      <c r="L17" s="1499"/>
      <c r="M17" s="1519"/>
      <c r="N17" s="1518"/>
      <c r="O17" s="1518"/>
      <c r="P17" s="1518"/>
      <c r="Q17" s="1520"/>
      <c r="R17" s="1520"/>
      <c r="S17" s="1518"/>
      <c r="T17" s="1518"/>
      <c r="U17" s="1517"/>
      <c r="V17" s="382" t="s">
        <v>851</v>
      </c>
      <c r="W17" s="386" t="s">
        <v>852</v>
      </c>
      <c r="X17" s="272">
        <v>41275</v>
      </c>
      <c r="Y17" s="272">
        <v>41639</v>
      </c>
      <c r="Z17" s="272" t="s">
        <v>840</v>
      </c>
      <c r="AA17" s="275"/>
      <c r="AB17" s="382" t="s">
        <v>67</v>
      </c>
      <c r="AC17" s="386" t="s">
        <v>853</v>
      </c>
      <c r="AD17" s="274">
        <v>0</v>
      </c>
    </row>
    <row r="18" spans="1:30" ht="90.75" customHeight="1" x14ac:dyDescent="0.25">
      <c r="A18" s="1499"/>
      <c r="B18" s="1499"/>
      <c r="C18" s="1499"/>
      <c r="D18" s="1499"/>
      <c r="E18" s="1500"/>
      <c r="F18" s="1510"/>
      <c r="G18" s="1511"/>
      <c r="H18" s="1512"/>
      <c r="I18" s="1512"/>
      <c r="J18" s="1510"/>
      <c r="K18" s="1499"/>
      <c r="L18" s="1499"/>
      <c r="M18" s="1519"/>
      <c r="N18" s="1518"/>
      <c r="O18" s="1518"/>
      <c r="P18" s="1518"/>
      <c r="Q18" s="1520"/>
      <c r="R18" s="1520"/>
      <c r="S18" s="1518"/>
      <c r="T18" s="1518"/>
      <c r="U18" s="1517"/>
      <c r="V18" s="382" t="s">
        <v>854</v>
      </c>
      <c r="W18" s="386" t="s">
        <v>855</v>
      </c>
      <c r="X18" s="272">
        <v>41275</v>
      </c>
      <c r="Y18" s="272">
        <v>41639</v>
      </c>
      <c r="Z18" s="272" t="s">
        <v>840</v>
      </c>
      <c r="AA18" s="382"/>
      <c r="AB18" s="382" t="s">
        <v>67</v>
      </c>
      <c r="AC18" s="273" t="s">
        <v>856</v>
      </c>
      <c r="AD18" s="274">
        <v>0</v>
      </c>
    </row>
    <row r="19" spans="1:30" ht="81.75" customHeight="1" x14ac:dyDescent="0.25">
      <c r="A19" s="1499"/>
      <c r="B19" s="1499"/>
      <c r="C19" s="1499"/>
      <c r="D19" s="1499"/>
      <c r="E19" s="1500" t="s">
        <v>857</v>
      </c>
      <c r="F19" s="1510" t="s">
        <v>858</v>
      </c>
      <c r="G19" s="1511" t="s">
        <v>574</v>
      </c>
      <c r="H19" s="1512" t="s">
        <v>67</v>
      </c>
      <c r="I19" s="1512"/>
      <c r="J19" s="1510" t="s">
        <v>859</v>
      </c>
      <c r="K19" s="1516">
        <v>41275</v>
      </c>
      <c r="L19" s="1516">
        <v>41639</v>
      </c>
      <c r="M19" s="1519">
        <v>0.7</v>
      </c>
      <c r="N19" s="1518">
        <v>0.1</v>
      </c>
      <c r="O19" s="1518">
        <v>0.1</v>
      </c>
      <c r="P19" s="1518">
        <v>0.1</v>
      </c>
      <c r="Q19" s="1520">
        <v>0.67</v>
      </c>
      <c r="R19" s="1520">
        <v>7.0000000000000007E-2</v>
      </c>
      <c r="S19" s="1518"/>
      <c r="T19" s="1518"/>
      <c r="U19" s="1517" t="s">
        <v>1272</v>
      </c>
      <c r="V19" s="382" t="s">
        <v>860</v>
      </c>
      <c r="W19" s="386" t="s">
        <v>861</v>
      </c>
      <c r="X19" s="272">
        <v>41275</v>
      </c>
      <c r="Y19" s="272">
        <v>41639</v>
      </c>
      <c r="Z19" s="272" t="s">
        <v>862</v>
      </c>
      <c r="AA19" s="382"/>
      <c r="AB19" s="382" t="s">
        <v>67</v>
      </c>
      <c r="AC19" s="386" t="s">
        <v>863</v>
      </c>
      <c r="AD19" s="274">
        <v>0</v>
      </c>
    </row>
    <row r="20" spans="1:30" ht="83.25" customHeight="1" x14ac:dyDescent="0.25">
      <c r="A20" s="1499"/>
      <c r="B20" s="1499"/>
      <c r="C20" s="1499"/>
      <c r="D20" s="1499"/>
      <c r="E20" s="1500"/>
      <c r="F20" s="1510"/>
      <c r="G20" s="1511" t="s">
        <v>574</v>
      </c>
      <c r="H20" s="1512"/>
      <c r="I20" s="1512"/>
      <c r="J20" s="1510"/>
      <c r="K20" s="1499"/>
      <c r="L20" s="1499"/>
      <c r="M20" s="1519"/>
      <c r="N20" s="1518"/>
      <c r="O20" s="1518"/>
      <c r="P20" s="1518"/>
      <c r="Q20" s="1520"/>
      <c r="R20" s="1520"/>
      <c r="S20" s="1518"/>
      <c r="T20" s="1518"/>
      <c r="U20" s="1517"/>
      <c r="V20" s="382" t="s">
        <v>864</v>
      </c>
      <c r="W20" s="386" t="s">
        <v>865</v>
      </c>
      <c r="X20" s="272">
        <v>41275</v>
      </c>
      <c r="Y20" s="272">
        <v>41639</v>
      </c>
      <c r="Z20" s="272" t="s">
        <v>862</v>
      </c>
      <c r="AA20" s="382"/>
      <c r="AB20" s="382" t="s">
        <v>67</v>
      </c>
      <c r="AC20" s="386" t="s">
        <v>866</v>
      </c>
      <c r="AD20" s="274">
        <v>0</v>
      </c>
    </row>
    <row r="21" spans="1:30" ht="72" customHeight="1" x14ac:dyDescent="0.25">
      <c r="A21" s="1499"/>
      <c r="B21" s="1499"/>
      <c r="C21" s="1499"/>
      <c r="D21" s="1499"/>
      <c r="E21" s="1500"/>
      <c r="F21" s="1510"/>
      <c r="G21" s="1511"/>
      <c r="H21" s="1512"/>
      <c r="I21" s="1512"/>
      <c r="J21" s="1510"/>
      <c r="K21" s="1499"/>
      <c r="L21" s="1499"/>
      <c r="M21" s="1519"/>
      <c r="N21" s="1518"/>
      <c r="O21" s="1518"/>
      <c r="P21" s="1518"/>
      <c r="Q21" s="1520"/>
      <c r="R21" s="1520"/>
      <c r="S21" s="1518"/>
      <c r="T21" s="1518"/>
      <c r="U21" s="1517"/>
      <c r="V21" s="382" t="s">
        <v>867</v>
      </c>
      <c r="W21" s="386" t="s">
        <v>868</v>
      </c>
      <c r="X21" s="272">
        <v>41275</v>
      </c>
      <c r="Y21" s="272">
        <v>41639</v>
      </c>
      <c r="Z21" s="272" t="s">
        <v>862</v>
      </c>
      <c r="AA21" s="382"/>
      <c r="AB21" s="382" t="s">
        <v>67</v>
      </c>
      <c r="AC21" s="386" t="s">
        <v>869</v>
      </c>
      <c r="AD21" s="274">
        <v>0</v>
      </c>
    </row>
    <row r="22" spans="1:30" ht="114" customHeight="1" x14ac:dyDescent="0.25">
      <c r="A22" s="1499"/>
      <c r="B22" s="1499"/>
      <c r="C22" s="1499"/>
      <c r="D22" s="1499"/>
      <c r="E22" s="375" t="s">
        <v>870</v>
      </c>
      <c r="F22" s="377" t="s">
        <v>871</v>
      </c>
      <c r="G22" s="378" t="s">
        <v>574</v>
      </c>
      <c r="H22" s="379" t="s">
        <v>67</v>
      </c>
      <c r="I22" s="379"/>
      <c r="J22" s="377" t="s">
        <v>872</v>
      </c>
      <c r="K22" s="383">
        <v>41275</v>
      </c>
      <c r="L22" s="383">
        <v>41394</v>
      </c>
      <c r="M22" s="384">
        <v>0</v>
      </c>
      <c r="N22" s="380">
        <v>0</v>
      </c>
      <c r="O22" s="380">
        <v>0.5</v>
      </c>
      <c r="P22" s="380">
        <v>0.5</v>
      </c>
      <c r="Q22" s="385">
        <v>0</v>
      </c>
      <c r="R22" s="385">
        <v>0</v>
      </c>
      <c r="S22" s="380"/>
      <c r="T22" s="380"/>
      <c r="U22" s="381" t="s">
        <v>873</v>
      </c>
      <c r="V22" s="382" t="s">
        <v>874</v>
      </c>
      <c r="W22" s="386" t="s">
        <v>875</v>
      </c>
      <c r="X22" s="272">
        <v>41456</v>
      </c>
      <c r="Y22" s="272">
        <v>41639</v>
      </c>
      <c r="Z22" s="272" t="s">
        <v>876</v>
      </c>
      <c r="AA22" s="382" t="s">
        <v>67</v>
      </c>
      <c r="AB22" s="382"/>
      <c r="AC22" s="276" t="s">
        <v>877</v>
      </c>
      <c r="AD22" s="274">
        <v>0</v>
      </c>
    </row>
    <row r="23" spans="1:30" ht="85.5" customHeight="1" x14ac:dyDescent="0.25">
      <c r="A23" s="1499"/>
      <c r="B23" s="1499"/>
      <c r="C23" s="1499"/>
      <c r="D23" s="1499"/>
      <c r="E23" s="1500" t="s">
        <v>878</v>
      </c>
      <c r="F23" s="1510" t="s">
        <v>879</v>
      </c>
      <c r="G23" s="1511" t="s">
        <v>574</v>
      </c>
      <c r="H23" s="1500" t="s">
        <v>67</v>
      </c>
      <c r="I23" s="1500"/>
      <c r="J23" s="1510" t="s">
        <v>880</v>
      </c>
      <c r="K23" s="1516">
        <v>41275</v>
      </c>
      <c r="L23" s="1516">
        <v>41639</v>
      </c>
      <c r="M23" s="1519">
        <v>0.25</v>
      </c>
      <c r="N23" s="1518">
        <v>0.25</v>
      </c>
      <c r="O23" s="1518">
        <v>0.25</v>
      </c>
      <c r="P23" s="1518">
        <v>0.25</v>
      </c>
      <c r="Q23" s="1520">
        <v>0.25</v>
      </c>
      <c r="R23" s="1520">
        <v>0.19</v>
      </c>
      <c r="S23" s="1518"/>
      <c r="T23" s="1518"/>
      <c r="U23" s="1517" t="s">
        <v>1273</v>
      </c>
      <c r="V23" s="1524" t="s">
        <v>881</v>
      </c>
      <c r="W23" s="1525" t="s">
        <v>882</v>
      </c>
      <c r="X23" s="1523">
        <v>41275</v>
      </c>
      <c r="Y23" s="1523">
        <v>41639</v>
      </c>
      <c r="Z23" s="1523" t="s">
        <v>883</v>
      </c>
      <c r="AA23" s="382"/>
      <c r="AB23" s="382" t="s">
        <v>67</v>
      </c>
      <c r="AC23" s="386" t="s">
        <v>884</v>
      </c>
      <c r="AD23" s="274">
        <v>0</v>
      </c>
    </row>
    <row r="24" spans="1:30" ht="79.5" customHeight="1" x14ac:dyDescent="0.25">
      <c r="A24" s="1499"/>
      <c r="B24" s="1499"/>
      <c r="C24" s="1499"/>
      <c r="D24" s="1499"/>
      <c r="E24" s="1500"/>
      <c r="F24" s="1510"/>
      <c r="G24" s="1511"/>
      <c r="H24" s="1500"/>
      <c r="I24" s="1500"/>
      <c r="J24" s="1510"/>
      <c r="K24" s="1499"/>
      <c r="L24" s="1499"/>
      <c r="M24" s="1519"/>
      <c r="N24" s="1518"/>
      <c r="O24" s="1518"/>
      <c r="P24" s="1518"/>
      <c r="Q24" s="1520"/>
      <c r="R24" s="1520"/>
      <c r="S24" s="1518"/>
      <c r="T24" s="1518"/>
      <c r="U24" s="1517"/>
      <c r="V24" s="1524"/>
      <c r="W24" s="1525"/>
      <c r="X24" s="1523"/>
      <c r="Y24" s="1523"/>
      <c r="Z24" s="1523"/>
      <c r="AA24" s="382"/>
      <c r="AB24" s="382" t="s">
        <v>67</v>
      </c>
      <c r="AC24" s="386" t="s">
        <v>885</v>
      </c>
      <c r="AD24" s="274">
        <v>0</v>
      </c>
    </row>
    <row r="25" spans="1:30" ht="64.5" customHeight="1" x14ac:dyDescent="0.25">
      <c r="A25" s="1499"/>
      <c r="B25" s="1499"/>
      <c r="C25" s="1499"/>
      <c r="D25" s="1499"/>
      <c r="E25" s="1500"/>
      <c r="F25" s="1510"/>
      <c r="G25" s="1511"/>
      <c r="H25" s="1500"/>
      <c r="I25" s="1500"/>
      <c r="J25" s="1510"/>
      <c r="K25" s="1499"/>
      <c r="L25" s="1499"/>
      <c r="M25" s="1519"/>
      <c r="N25" s="1518"/>
      <c r="O25" s="1518"/>
      <c r="P25" s="1518"/>
      <c r="Q25" s="1520"/>
      <c r="R25" s="1520"/>
      <c r="S25" s="1518"/>
      <c r="T25" s="1518"/>
      <c r="U25" s="1517"/>
      <c r="V25" s="1524"/>
      <c r="W25" s="1525"/>
      <c r="X25" s="1523"/>
      <c r="Y25" s="1523"/>
      <c r="Z25" s="1523"/>
      <c r="AA25" s="382"/>
      <c r="AB25" s="382" t="s">
        <v>67</v>
      </c>
      <c r="AC25" s="386" t="s">
        <v>886</v>
      </c>
      <c r="AD25" s="274"/>
    </row>
    <row r="26" spans="1:30" ht="76.5" customHeight="1" x14ac:dyDescent="0.25">
      <c r="A26" s="1499"/>
      <c r="B26" s="1499"/>
      <c r="C26" s="1499"/>
      <c r="D26" s="1499"/>
      <c r="E26" s="1500"/>
      <c r="F26" s="1510"/>
      <c r="G26" s="1511"/>
      <c r="H26" s="1500"/>
      <c r="I26" s="1500"/>
      <c r="J26" s="1510"/>
      <c r="K26" s="1499"/>
      <c r="L26" s="1499"/>
      <c r="M26" s="1519"/>
      <c r="N26" s="1518"/>
      <c r="O26" s="1518"/>
      <c r="P26" s="1518"/>
      <c r="Q26" s="1520"/>
      <c r="R26" s="1520"/>
      <c r="S26" s="1518"/>
      <c r="T26" s="1518"/>
      <c r="U26" s="1517"/>
      <c r="V26" s="1524"/>
      <c r="W26" s="1525"/>
      <c r="X26" s="1523"/>
      <c r="Y26" s="1523"/>
      <c r="Z26" s="1523"/>
      <c r="AA26" s="382"/>
      <c r="AB26" s="382" t="s">
        <v>67</v>
      </c>
      <c r="AC26" s="386" t="s">
        <v>887</v>
      </c>
      <c r="AD26" s="274">
        <v>0</v>
      </c>
    </row>
    <row r="27" spans="1:30" ht="79.5" customHeight="1" x14ac:dyDescent="0.25">
      <c r="A27" s="1499"/>
      <c r="B27" s="1499"/>
      <c r="C27" s="1499"/>
      <c r="D27" s="1499"/>
      <c r="E27" s="1500"/>
      <c r="F27" s="1510"/>
      <c r="G27" s="1511"/>
      <c r="H27" s="1500"/>
      <c r="I27" s="1500"/>
      <c r="J27" s="1510"/>
      <c r="K27" s="1499"/>
      <c r="L27" s="1499"/>
      <c r="M27" s="1519"/>
      <c r="N27" s="1518"/>
      <c r="O27" s="1518"/>
      <c r="P27" s="1518"/>
      <c r="Q27" s="1520"/>
      <c r="R27" s="1520"/>
      <c r="S27" s="1518"/>
      <c r="T27" s="1518"/>
      <c r="U27" s="1517"/>
      <c r="V27" s="1524"/>
      <c r="W27" s="1525"/>
      <c r="X27" s="1523"/>
      <c r="Y27" s="1523"/>
      <c r="Z27" s="1523"/>
      <c r="AA27" s="382"/>
      <c r="AB27" s="382" t="s">
        <v>67</v>
      </c>
      <c r="AC27" s="386" t="s">
        <v>888</v>
      </c>
      <c r="AD27" s="274">
        <v>0</v>
      </c>
    </row>
    <row r="28" spans="1:30" ht="81.75" customHeight="1" x14ac:dyDescent="0.25">
      <c r="A28" s="1499"/>
      <c r="B28" s="1499"/>
      <c r="C28" s="1499"/>
      <c r="D28" s="1499"/>
      <c r="E28" s="375" t="s">
        <v>889</v>
      </c>
      <c r="F28" s="377" t="s">
        <v>890</v>
      </c>
      <c r="G28" s="378" t="s">
        <v>574</v>
      </c>
      <c r="H28" s="375" t="s">
        <v>67</v>
      </c>
      <c r="I28" s="375"/>
      <c r="J28" s="377" t="s">
        <v>891</v>
      </c>
      <c r="K28" s="383">
        <v>41275</v>
      </c>
      <c r="L28" s="383">
        <v>41364</v>
      </c>
      <c r="M28" s="384">
        <v>0.25</v>
      </c>
      <c r="N28" s="380">
        <v>0.25</v>
      </c>
      <c r="O28" s="380">
        <v>0.25</v>
      </c>
      <c r="P28" s="380">
        <v>0.25</v>
      </c>
      <c r="Q28" s="385">
        <v>0.25</v>
      </c>
      <c r="R28" s="385">
        <v>0.25</v>
      </c>
      <c r="S28" s="380"/>
      <c r="T28" s="380"/>
      <c r="U28" s="381" t="s">
        <v>892</v>
      </c>
      <c r="V28" s="382" t="s">
        <v>893</v>
      </c>
      <c r="W28" s="386" t="s">
        <v>894</v>
      </c>
      <c r="X28" s="387">
        <v>41275</v>
      </c>
      <c r="Y28" s="387">
        <v>41364</v>
      </c>
      <c r="Z28" s="387" t="s">
        <v>895</v>
      </c>
      <c r="AA28" s="382"/>
      <c r="AB28" s="382" t="s">
        <v>67</v>
      </c>
      <c r="AC28" s="386" t="s">
        <v>896</v>
      </c>
      <c r="AD28" s="274">
        <v>0</v>
      </c>
    </row>
    <row r="29" spans="1:30" ht="152.25" customHeight="1" x14ac:dyDescent="0.25">
      <c r="A29" s="1499"/>
      <c r="B29" s="1499"/>
      <c r="C29" s="1499"/>
      <c r="D29" s="1499"/>
      <c r="E29" s="1499" t="s">
        <v>897</v>
      </c>
      <c r="F29" s="1511" t="s">
        <v>898</v>
      </c>
      <c r="G29" s="1511" t="s">
        <v>574</v>
      </c>
      <c r="H29" s="1512" t="s">
        <v>67</v>
      </c>
      <c r="I29" s="1512"/>
      <c r="J29" s="1511" t="s">
        <v>899</v>
      </c>
      <c r="K29" s="1516">
        <v>41275</v>
      </c>
      <c r="L29" s="1516">
        <v>41639</v>
      </c>
      <c r="M29" s="1521">
        <f>[3]Ponderacion_juridica!J9</f>
        <v>0.57142857142857151</v>
      </c>
      <c r="N29" s="1522">
        <f>[3]Ponderacion_juridica!K9</f>
        <v>0.14285714285714288</v>
      </c>
      <c r="O29" s="1522">
        <f>[3]Ponderacion_juridica!L9</f>
        <v>0.14285714285714288</v>
      </c>
      <c r="P29" s="1522">
        <f>[3]Ponderacion_juridica!M9</f>
        <v>0.14285714285714288</v>
      </c>
      <c r="Q29" s="1520">
        <f>M29</f>
        <v>0.57142857142857151</v>
      </c>
      <c r="R29" s="1520">
        <v>7.0000000000000007E-2</v>
      </c>
      <c r="S29" s="1522"/>
      <c r="T29" s="1522"/>
      <c r="U29" s="1526" t="s">
        <v>1274</v>
      </c>
      <c r="V29" s="277" t="s">
        <v>900</v>
      </c>
      <c r="W29" s="386" t="s">
        <v>901</v>
      </c>
      <c r="X29" s="387">
        <v>41456</v>
      </c>
      <c r="Y29" s="387">
        <v>41639</v>
      </c>
      <c r="Z29" s="387" t="s">
        <v>895</v>
      </c>
      <c r="AA29" s="382" t="s">
        <v>67</v>
      </c>
      <c r="AB29" s="382"/>
      <c r="AC29" s="276" t="s">
        <v>902</v>
      </c>
      <c r="AD29" s="274">
        <v>0</v>
      </c>
    </row>
    <row r="30" spans="1:30" ht="105" customHeight="1" x14ac:dyDescent="0.25">
      <c r="A30" s="1499"/>
      <c r="B30" s="1499"/>
      <c r="C30" s="1499"/>
      <c r="D30" s="1499"/>
      <c r="E30" s="1499"/>
      <c r="F30" s="1511"/>
      <c r="G30" s="1511"/>
      <c r="H30" s="1512"/>
      <c r="I30" s="1512"/>
      <c r="J30" s="1511"/>
      <c r="K30" s="1499"/>
      <c r="L30" s="1499"/>
      <c r="M30" s="1521"/>
      <c r="N30" s="1522"/>
      <c r="O30" s="1522"/>
      <c r="P30" s="1522"/>
      <c r="Q30" s="1520"/>
      <c r="R30" s="1520"/>
      <c r="S30" s="1522"/>
      <c r="T30" s="1522"/>
      <c r="U30" s="1527"/>
      <c r="V30" s="277" t="s">
        <v>903</v>
      </c>
      <c r="W30" s="386" t="s">
        <v>904</v>
      </c>
      <c r="X30" s="387">
        <v>41456</v>
      </c>
      <c r="Y30" s="387">
        <v>41639</v>
      </c>
      <c r="Z30" s="387" t="s">
        <v>895</v>
      </c>
      <c r="AA30" s="382"/>
      <c r="AB30" s="382" t="s">
        <v>67</v>
      </c>
      <c r="AC30" s="386" t="s">
        <v>905</v>
      </c>
      <c r="AD30" s="274">
        <v>0</v>
      </c>
    </row>
    <row r="31" spans="1:30" ht="127.5" customHeight="1" x14ac:dyDescent="0.25">
      <c r="A31" s="1499"/>
      <c r="B31" s="1499"/>
      <c r="C31" s="1499"/>
      <c r="D31" s="1499"/>
      <c r="E31" s="1499"/>
      <c r="F31" s="1511"/>
      <c r="G31" s="1511"/>
      <c r="H31" s="1512"/>
      <c r="I31" s="1512"/>
      <c r="J31" s="1511"/>
      <c r="K31" s="1499"/>
      <c r="L31" s="1499"/>
      <c r="M31" s="1521"/>
      <c r="N31" s="1522"/>
      <c r="O31" s="1522"/>
      <c r="P31" s="1522"/>
      <c r="Q31" s="1520"/>
      <c r="R31" s="1520"/>
      <c r="S31" s="1522"/>
      <c r="T31" s="1522"/>
      <c r="U31" s="1527"/>
      <c r="V31" s="277" t="s">
        <v>906</v>
      </c>
      <c r="W31" s="386" t="s">
        <v>907</v>
      </c>
      <c r="X31" s="387">
        <v>41275</v>
      </c>
      <c r="Y31" s="387">
        <v>41333</v>
      </c>
      <c r="Z31" s="387" t="s">
        <v>895</v>
      </c>
      <c r="AA31" s="382" t="s">
        <v>67</v>
      </c>
      <c r="AB31" s="382"/>
      <c r="AC31" s="386" t="s">
        <v>908</v>
      </c>
      <c r="AD31" s="274">
        <v>67400000</v>
      </c>
    </row>
    <row r="32" spans="1:30" ht="128.25" customHeight="1" x14ac:dyDescent="0.25">
      <c r="A32" s="1499"/>
      <c r="B32" s="1499"/>
      <c r="C32" s="1499"/>
      <c r="D32" s="1499"/>
      <c r="E32" s="1499"/>
      <c r="F32" s="1511"/>
      <c r="G32" s="1511"/>
      <c r="H32" s="1512"/>
      <c r="I32" s="1512"/>
      <c r="J32" s="1511"/>
      <c r="K32" s="1499"/>
      <c r="L32" s="1499"/>
      <c r="M32" s="1521"/>
      <c r="N32" s="1522"/>
      <c r="O32" s="1522"/>
      <c r="P32" s="1522"/>
      <c r="Q32" s="1520"/>
      <c r="R32" s="1520"/>
      <c r="S32" s="1522"/>
      <c r="T32" s="1522"/>
      <c r="U32" s="1527"/>
      <c r="V32" s="277" t="s">
        <v>909</v>
      </c>
      <c r="W32" s="386" t="s">
        <v>910</v>
      </c>
      <c r="X32" s="387">
        <v>41275</v>
      </c>
      <c r="Y32" s="387">
        <v>41333</v>
      </c>
      <c r="Z32" s="387" t="s">
        <v>895</v>
      </c>
      <c r="AA32" s="382" t="s">
        <v>67</v>
      </c>
      <c r="AB32" s="382"/>
      <c r="AC32" s="386" t="s">
        <v>911</v>
      </c>
      <c r="AD32" s="274">
        <v>41200000</v>
      </c>
    </row>
    <row r="33" spans="1:30" ht="99" customHeight="1" x14ac:dyDescent="0.25">
      <c r="A33" s="1499"/>
      <c r="B33" s="1499"/>
      <c r="C33" s="1499"/>
      <c r="D33" s="1499"/>
      <c r="E33" s="1499"/>
      <c r="F33" s="1511"/>
      <c r="G33" s="1511"/>
      <c r="H33" s="1512"/>
      <c r="I33" s="1512"/>
      <c r="J33" s="1511"/>
      <c r="K33" s="1499"/>
      <c r="L33" s="1499"/>
      <c r="M33" s="1521"/>
      <c r="N33" s="1522"/>
      <c r="O33" s="1522"/>
      <c r="P33" s="1522"/>
      <c r="Q33" s="1520"/>
      <c r="R33" s="1520"/>
      <c r="S33" s="1522"/>
      <c r="T33" s="1522"/>
      <c r="U33" s="1527"/>
      <c r="V33" s="277" t="s">
        <v>912</v>
      </c>
      <c r="W33" s="386" t="s">
        <v>913</v>
      </c>
      <c r="X33" s="387">
        <v>41456</v>
      </c>
      <c r="Y33" s="387">
        <v>41639</v>
      </c>
      <c r="Z33" s="387" t="s">
        <v>895</v>
      </c>
      <c r="AA33" s="382" t="s">
        <v>67</v>
      </c>
      <c r="AB33" s="382"/>
      <c r="AC33" s="276" t="s">
        <v>914</v>
      </c>
      <c r="AD33" s="274">
        <v>0</v>
      </c>
    </row>
    <row r="34" spans="1:30" ht="115.5" customHeight="1" x14ac:dyDescent="0.25">
      <c r="A34" s="1499"/>
      <c r="B34" s="1499"/>
      <c r="C34" s="1499"/>
      <c r="D34" s="1499"/>
      <c r="E34" s="1499"/>
      <c r="F34" s="1511"/>
      <c r="G34" s="1511"/>
      <c r="H34" s="1512"/>
      <c r="I34" s="1512"/>
      <c r="J34" s="1511"/>
      <c r="K34" s="1499"/>
      <c r="L34" s="1499"/>
      <c r="M34" s="1521"/>
      <c r="N34" s="1522"/>
      <c r="O34" s="1522"/>
      <c r="P34" s="1522"/>
      <c r="Q34" s="1520"/>
      <c r="R34" s="1520"/>
      <c r="S34" s="1522"/>
      <c r="T34" s="1522"/>
      <c r="U34" s="1527"/>
      <c r="V34" s="277" t="s">
        <v>915</v>
      </c>
      <c r="W34" s="386" t="s">
        <v>916</v>
      </c>
      <c r="X34" s="387">
        <v>41275</v>
      </c>
      <c r="Y34" s="387">
        <v>41333</v>
      </c>
      <c r="Z34" s="387" t="s">
        <v>895</v>
      </c>
      <c r="AA34" s="382" t="s">
        <v>67</v>
      </c>
      <c r="AB34" s="382"/>
      <c r="AC34" s="386" t="s">
        <v>917</v>
      </c>
      <c r="AD34" s="278">
        <v>103344000</v>
      </c>
    </row>
    <row r="35" spans="1:30" ht="83.25" customHeight="1" x14ac:dyDescent="0.25">
      <c r="A35" s="1499"/>
      <c r="B35" s="1499"/>
      <c r="C35" s="1499"/>
      <c r="D35" s="1499"/>
      <c r="E35" s="1499"/>
      <c r="F35" s="1511"/>
      <c r="G35" s="1511"/>
      <c r="H35" s="1512"/>
      <c r="I35" s="1512"/>
      <c r="J35" s="1511"/>
      <c r="K35" s="1499"/>
      <c r="L35" s="1499"/>
      <c r="M35" s="1521"/>
      <c r="N35" s="1522"/>
      <c r="O35" s="1522"/>
      <c r="P35" s="1522"/>
      <c r="Q35" s="1520"/>
      <c r="R35" s="1520"/>
      <c r="S35" s="1522"/>
      <c r="T35" s="1522"/>
      <c r="U35" s="1527"/>
      <c r="V35" s="277" t="s">
        <v>918</v>
      </c>
      <c r="W35" s="386" t="s">
        <v>919</v>
      </c>
      <c r="X35" s="387">
        <v>41275</v>
      </c>
      <c r="Y35" s="387">
        <v>41333</v>
      </c>
      <c r="Z35" s="387" t="s">
        <v>895</v>
      </c>
      <c r="AA35" s="382" t="s">
        <v>67</v>
      </c>
      <c r="AB35" s="382"/>
      <c r="AC35" s="386" t="s">
        <v>920</v>
      </c>
      <c r="AD35" s="278">
        <v>21000000</v>
      </c>
    </row>
    <row r="36" spans="1:30" ht="57.75" customHeight="1" x14ac:dyDescent="0.25">
      <c r="A36" s="1499"/>
      <c r="B36" s="1499"/>
      <c r="C36" s="1499"/>
      <c r="D36" s="1499"/>
      <c r="E36" s="1499"/>
      <c r="F36" s="1511"/>
      <c r="G36" s="1511"/>
      <c r="H36" s="1512"/>
      <c r="I36" s="1512"/>
      <c r="J36" s="1511"/>
      <c r="K36" s="1499"/>
      <c r="L36" s="1499"/>
      <c r="M36" s="1521"/>
      <c r="N36" s="1522"/>
      <c r="O36" s="1522"/>
      <c r="P36" s="1522"/>
      <c r="Q36" s="1520"/>
      <c r="R36" s="1520"/>
      <c r="S36" s="1522"/>
      <c r="T36" s="1522"/>
      <c r="U36" s="1528"/>
      <c r="V36" s="277" t="s">
        <v>921</v>
      </c>
      <c r="W36" s="386" t="s">
        <v>922</v>
      </c>
      <c r="X36" s="387">
        <v>41365</v>
      </c>
      <c r="Y36" s="387">
        <v>41455</v>
      </c>
      <c r="Z36" s="387" t="s">
        <v>895</v>
      </c>
      <c r="AA36" s="382" t="s">
        <v>67</v>
      </c>
      <c r="AB36" s="382"/>
      <c r="AC36" s="386" t="s">
        <v>923</v>
      </c>
      <c r="AD36" s="278">
        <v>3072000</v>
      </c>
    </row>
    <row r="37" spans="1:30" ht="45" customHeight="1" x14ac:dyDescent="0.3">
      <c r="M37" s="280">
        <f>(M29+M28+M23+M19+M16+M14)/6</f>
        <v>0.46190476190476187</v>
      </c>
      <c r="N37" s="280">
        <f>(N29+N28+N23+N19+N16+N14)/6</f>
        <v>0.17380952380952383</v>
      </c>
      <c r="Q37" s="280">
        <f>(Q29+Q28+Q23+Q19+Q16+Q14)/6</f>
        <v>0.47023809523809534</v>
      </c>
      <c r="R37" s="280">
        <f>(R29+R28+R23+R19+R16+R14)/6</f>
        <v>0.13</v>
      </c>
      <c r="AD37" s="283">
        <f>SUM(AD15:AD36)</f>
        <v>236016000</v>
      </c>
    </row>
    <row r="38" spans="1:30" x14ac:dyDescent="0.25">
      <c r="AC38" s="284"/>
    </row>
    <row r="39" spans="1:30" x14ac:dyDescent="0.25">
      <c r="AC39" s="284"/>
    </row>
    <row r="40" spans="1:30" x14ac:dyDescent="0.25">
      <c r="AC40" s="286"/>
    </row>
    <row r="41" spans="1:30" x14ac:dyDescent="0.25">
      <c r="N41" s="256">
        <f>SUM(N14:N36)</f>
        <v>1.0428571428571429</v>
      </c>
      <c r="AC41" s="284"/>
    </row>
    <row r="42" spans="1:30" x14ac:dyDescent="0.25">
      <c r="N42" s="256">
        <f>+N41/6</f>
        <v>0.17380952380952383</v>
      </c>
      <c r="AC42" s="284"/>
    </row>
    <row r="43" spans="1:30" x14ac:dyDescent="0.25">
      <c r="AC43" s="284"/>
    </row>
  </sheetData>
  <sheetProtection password="DDB6" sheet="1"/>
  <mergeCells count="129">
    <mergeCell ref="Z23:Z27"/>
    <mergeCell ref="K23:K27"/>
    <mergeCell ref="L23:L27"/>
    <mergeCell ref="M23:M27"/>
    <mergeCell ref="N23:N27"/>
    <mergeCell ref="O23:O27"/>
    <mergeCell ref="P23:P27"/>
    <mergeCell ref="Q23:Q27"/>
    <mergeCell ref="R23:R27"/>
    <mergeCell ref="E23:E27"/>
    <mergeCell ref="F23:F27"/>
    <mergeCell ref="G23:G27"/>
    <mergeCell ref="H23:H27"/>
    <mergeCell ref="I23:I27"/>
    <mergeCell ref="J23:J27"/>
    <mergeCell ref="E29:E36"/>
    <mergeCell ref="F29:F36"/>
    <mergeCell ref="G29:G36"/>
    <mergeCell ref="H29:H36"/>
    <mergeCell ref="I29:I36"/>
    <mergeCell ref="J29:J36"/>
    <mergeCell ref="R29:R36"/>
    <mergeCell ref="K29:K36"/>
    <mergeCell ref="L29:L36"/>
    <mergeCell ref="M29:M36"/>
    <mergeCell ref="N29:N36"/>
    <mergeCell ref="Y23:Y27"/>
    <mergeCell ref="U19:U21"/>
    <mergeCell ref="U23:U27"/>
    <mergeCell ref="V23:V27"/>
    <mergeCell ref="W23:W27"/>
    <mergeCell ref="X23:X27"/>
    <mergeCell ref="T29:T36"/>
    <mergeCell ref="U29:U36"/>
    <mergeCell ref="S23:S27"/>
    <mergeCell ref="T23:T27"/>
    <mergeCell ref="Q29:Q36"/>
    <mergeCell ref="S29:S36"/>
    <mergeCell ref="O29:O36"/>
    <mergeCell ref="P29:P36"/>
    <mergeCell ref="F16:F18"/>
    <mergeCell ref="G16:G18"/>
    <mergeCell ref="H16:H18"/>
    <mergeCell ref="I16:I18"/>
    <mergeCell ref="J16:J18"/>
    <mergeCell ref="E19:E21"/>
    <mergeCell ref="T19:T21"/>
    <mergeCell ref="O19:O21"/>
    <mergeCell ref="P19:P21"/>
    <mergeCell ref="Q19:Q21"/>
    <mergeCell ref="R19:R21"/>
    <mergeCell ref="S19:S21"/>
    <mergeCell ref="F19:F21"/>
    <mergeCell ref="G19:G21"/>
    <mergeCell ref="H19:H21"/>
    <mergeCell ref="K19:K21"/>
    <mergeCell ref="L19:L21"/>
    <mergeCell ref="M19:M21"/>
    <mergeCell ref="N19:N21"/>
    <mergeCell ref="AD12:AD13"/>
    <mergeCell ref="G12:G13"/>
    <mergeCell ref="H12:I12"/>
    <mergeCell ref="J12:J13"/>
    <mergeCell ref="K12:L12"/>
    <mergeCell ref="M12:P12"/>
    <mergeCell ref="Z12:Z13"/>
    <mergeCell ref="AA12:AB12"/>
    <mergeCell ref="F14:F15"/>
    <mergeCell ref="G14:G15"/>
    <mergeCell ref="H14:H15"/>
    <mergeCell ref="I14:I15"/>
    <mergeCell ref="J14:J15"/>
    <mergeCell ref="AC12:AC13"/>
    <mergeCell ref="P14:P15"/>
    <mergeCell ref="Q14:Q15"/>
    <mergeCell ref="L14:L15"/>
    <mergeCell ref="U14:U15"/>
    <mergeCell ref="K14:K15"/>
    <mergeCell ref="R14:R15"/>
    <mergeCell ref="S14:S15"/>
    <mergeCell ref="T14:T15"/>
    <mergeCell ref="W12:W13"/>
    <mergeCell ref="X12:Y12"/>
    <mergeCell ref="A14:A36"/>
    <mergeCell ref="B14:B36"/>
    <mergeCell ref="C14:C36"/>
    <mergeCell ref="D14:D36"/>
    <mergeCell ref="E14:E15"/>
    <mergeCell ref="M14:M15"/>
    <mergeCell ref="N14:N15"/>
    <mergeCell ref="O14:O15"/>
    <mergeCell ref="I19:I21"/>
    <mergeCell ref="J19:J21"/>
    <mergeCell ref="T16:T18"/>
    <mergeCell ref="U16:U18"/>
    <mergeCell ref="K16:K18"/>
    <mergeCell ref="S16:S18"/>
    <mergeCell ref="L16:L18"/>
    <mergeCell ref="M16:M18"/>
    <mergeCell ref="N16:N18"/>
    <mergeCell ref="O16:O18"/>
    <mergeCell ref="Q16:Q18"/>
    <mergeCell ref="R16:R18"/>
    <mergeCell ref="P16:P18"/>
    <mergeCell ref="E16:E18"/>
    <mergeCell ref="A9:AD9"/>
    <mergeCell ref="A12:A13"/>
    <mergeCell ref="B12:B13"/>
    <mergeCell ref="C12:C13"/>
    <mergeCell ref="D12:D13"/>
    <mergeCell ref="E12:E13"/>
    <mergeCell ref="F12:F13"/>
    <mergeCell ref="AC1:AD2"/>
    <mergeCell ref="AC3:AD4"/>
    <mergeCell ref="AC5:AD6"/>
    <mergeCell ref="AC7:AD8"/>
    <mergeCell ref="A1:AB8"/>
    <mergeCell ref="K11:L11"/>
    <mergeCell ref="M11:P11"/>
    <mergeCell ref="A10:D10"/>
    <mergeCell ref="E10:U10"/>
    <mergeCell ref="V10:Z10"/>
    <mergeCell ref="H11:I11"/>
    <mergeCell ref="Q12:U12"/>
    <mergeCell ref="V12:V13"/>
    <mergeCell ref="Q11:U11"/>
    <mergeCell ref="X11:Y11"/>
    <mergeCell ref="AA11:AB11"/>
    <mergeCell ref="AA10:AC10"/>
  </mergeCells>
  <dataValidations count="3">
    <dataValidation allowBlank="1" showErrorMessage="1" sqref="AC12:AC13"/>
    <dataValidation allowBlank="1" showInputMessage="1" showErrorMessage="1" prompt="_x000a_" sqref="E12:E13"/>
    <dataValidation allowBlank="1" showErrorMessage="1" prompt="La fecha de finalización de la tarea coincide con la fecha de entrega del producto._x000a_" sqref="AD12:AD13"/>
  </dataValidations>
  <printOptions horizontalCentered="1" verticalCentered="1"/>
  <pageMargins left="0" right="0" top="0" bottom="0" header="0" footer="0"/>
  <pageSetup paperSize="14" scale="65" fitToHeight="0" orientation="landscape" horizontalDpi="4294967295" verticalDpi="4294967295"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47"/>
  <sheetViews>
    <sheetView topLeftCell="F1" zoomScale="75" zoomScaleNormal="75" workbookViewId="0">
      <selection activeCell="L39" sqref="L39"/>
    </sheetView>
  </sheetViews>
  <sheetFormatPr baseColWidth="10" defaultRowHeight="16.5" x14ac:dyDescent="0.3"/>
  <cols>
    <col min="1" max="1" width="13.425781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7" style="1178" customWidth="1"/>
    <col min="10" max="10" width="21" style="1178" customWidth="1"/>
    <col min="11" max="11" width="7" style="1178" customWidth="1"/>
    <col min="12" max="12" width="53.42578125" style="1" customWidth="1"/>
    <col min="13" max="13" width="7.5703125" style="1155" customWidth="1"/>
    <col min="14" max="14" width="28.5703125" style="1151" customWidth="1"/>
    <col min="15" max="15" width="39.85546875" style="1151" customWidth="1"/>
    <col min="16" max="16" width="14" style="1151" customWidth="1"/>
    <col min="17" max="17" width="15.42578125" style="1151" customWidth="1"/>
    <col min="18" max="18" width="13.140625" style="1151" customWidth="1"/>
    <col min="19" max="19" width="13" style="1151" customWidth="1"/>
    <col min="20" max="20" width="13.5703125" style="1151" customWidth="1"/>
    <col min="21" max="16384" width="11.42578125" style="1151"/>
  </cols>
  <sheetData>
    <row r="1" spans="1:20"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0"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0"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0"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0"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0"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0"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0"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0" s="287" customFormat="1" ht="30" customHeight="1" x14ac:dyDescent="0.3">
      <c r="A9" s="1429" t="s">
        <v>3129</v>
      </c>
      <c r="B9" s="1429"/>
      <c r="C9" s="1429"/>
      <c r="D9" s="1429"/>
      <c r="E9" s="1429"/>
      <c r="F9" s="1429"/>
      <c r="G9" s="1429"/>
      <c r="H9" s="1429"/>
      <c r="I9" s="1429"/>
      <c r="J9" s="1429"/>
      <c r="K9" s="1429"/>
      <c r="L9" s="1429"/>
      <c r="M9" s="1429"/>
      <c r="N9" s="1429"/>
      <c r="O9" s="1429"/>
      <c r="P9" s="1429"/>
      <c r="Q9" s="1429"/>
      <c r="R9" s="1429"/>
      <c r="S9" s="1429"/>
      <c r="T9" s="1429"/>
    </row>
    <row r="10" spans="1:20"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0" s="1113"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35" t="s">
        <v>2810</v>
      </c>
      <c r="Q11" s="2435"/>
      <c r="R11" s="2435"/>
      <c r="S11" s="2435"/>
      <c r="T11" s="2435"/>
    </row>
    <row r="12" spans="1:20" s="1113" customFormat="1"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row>
    <row r="13" spans="1:20" s="1120" customFormat="1" ht="115.5" customHeight="1" x14ac:dyDescent="0.3">
      <c r="A13" s="2436" t="s">
        <v>2813</v>
      </c>
      <c r="B13" s="2455">
        <v>0.5</v>
      </c>
      <c r="C13" s="1114" t="s">
        <v>2814</v>
      </c>
      <c r="D13" s="1131">
        <v>0.15</v>
      </c>
      <c r="E13" s="1114" t="s">
        <v>2815</v>
      </c>
      <c r="F13" s="1131">
        <v>1</v>
      </c>
      <c r="G13" s="1131" t="s">
        <v>65</v>
      </c>
      <c r="H13" s="1114" t="s">
        <v>2816</v>
      </c>
      <c r="I13" s="1131">
        <v>1</v>
      </c>
      <c r="J13" s="1114" t="s">
        <v>370</v>
      </c>
      <c r="K13" s="1131" t="s">
        <v>69</v>
      </c>
      <c r="L13" s="1116" t="s">
        <v>2817</v>
      </c>
      <c r="M13" s="1156">
        <v>1</v>
      </c>
      <c r="N13" s="1242" t="s">
        <v>3130</v>
      </c>
      <c r="O13" s="1116" t="s">
        <v>2819</v>
      </c>
      <c r="P13" s="1243">
        <v>12</v>
      </c>
      <c r="Q13" s="1243">
        <v>3</v>
      </c>
      <c r="R13" s="1243">
        <v>3</v>
      </c>
      <c r="S13" s="1243">
        <v>3</v>
      </c>
      <c r="T13" s="1243">
        <v>3</v>
      </c>
    </row>
    <row r="14" spans="1:20" s="1120" customFormat="1" ht="66" x14ac:dyDescent="0.3">
      <c r="A14" s="2436"/>
      <c r="B14" s="2455"/>
      <c r="C14" s="2433" t="s">
        <v>2820</v>
      </c>
      <c r="D14" s="2432">
        <v>0.2</v>
      </c>
      <c r="E14" s="2425" t="s">
        <v>2821</v>
      </c>
      <c r="F14" s="2452">
        <v>0.5</v>
      </c>
      <c r="G14" s="1158" t="s">
        <v>84</v>
      </c>
      <c r="H14" s="709" t="s">
        <v>2822</v>
      </c>
      <c r="I14" s="1158">
        <v>0.8</v>
      </c>
      <c r="J14" s="709" t="s">
        <v>370</v>
      </c>
      <c r="K14" s="1158" t="s">
        <v>87</v>
      </c>
      <c r="L14" s="701" t="s">
        <v>2823</v>
      </c>
      <c r="M14" s="1156">
        <v>1</v>
      </c>
      <c r="N14" s="24" t="s">
        <v>3131</v>
      </c>
      <c r="O14" s="701" t="s">
        <v>2825</v>
      </c>
      <c r="P14" s="1243">
        <v>4</v>
      </c>
      <c r="Q14" s="1243" t="s">
        <v>3132</v>
      </c>
      <c r="R14" s="1243" t="s">
        <v>3133</v>
      </c>
      <c r="S14" s="1244" t="s">
        <v>3134</v>
      </c>
      <c r="T14" s="1243" t="s">
        <v>3135</v>
      </c>
    </row>
    <row r="15" spans="1:20" s="1120" customFormat="1" ht="55.5" customHeight="1" x14ac:dyDescent="0.3">
      <c r="A15" s="2436"/>
      <c r="B15" s="2455"/>
      <c r="C15" s="2433"/>
      <c r="D15" s="2432"/>
      <c r="E15" s="2425"/>
      <c r="F15" s="2452"/>
      <c r="G15" s="1158" t="s">
        <v>93</v>
      </c>
      <c r="H15" s="709" t="s">
        <v>2827</v>
      </c>
      <c r="I15" s="1158">
        <v>0.2</v>
      </c>
      <c r="J15" s="709" t="s">
        <v>370</v>
      </c>
      <c r="K15" s="1158" t="s">
        <v>97</v>
      </c>
      <c r="L15" s="701" t="s">
        <v>2828</v>
      </c>
      <c r="M15" s="1156">
        <v>1</v>
      </c>
      <c r="N15" s="24" t="s">
        <v>3136</v>
      </c>
      <c r="O15" s="701" t="s">
        <v>2830</v>
      </c>
      <c r="P15" s="1245">
        <v>1</v>
      </c>
      <c r="Q15" s="1245">
        <v>1</v>
      </c>
      <c r="R15" s="1245">
        <v>1</v>
      </c>
      <c r="S15" s="1245">
        <v>1</v>
      </c>
      <c r="T15" s="1245">
        <v>1</v>
      </c>
    </row>
    <row r="16" spans="1:20" s="1120" customFormat="1" ht="49.5" x14ac:dyDescent="0.3">
      <c r="A16" s="2436"/>
      <c r="B16" s="2455"/>
      <c r="C16" s="2433"/>
      <c r="D16" s="2432"/>
      <c r="E16" s="2425" t="s">
        <v>2831</v>
      </c>
      <c r="F16" s="2452">
        <v>0.5</v>
      </c>
      <c r="G16" s="2452" t="s">
        <v>101</v>
      </c>
      <c r="H16" s="2425" t="s">
        <v>2832</v>
      </c>
      <c r="I16" s="2452">
        <v>1</v>
      </c>
      <c r="J16" s="2425" t="s">
        <v>370</v>
      </c>
      <c r="K16" s="1158" t="s">
        <v>104</v>
      </c>
      <c r="L16" s="701" t="s">
        <v>2833</v>
      </c>
      <c r="M16" s="1156">
        <v>0.2</v>
      </c>
      <c r="N16" s="24" t="s">
        <v>3137</v>
      </c>
      <c r="O16" s="724" t="s">
        <v>2834</v>
      </c>
      <c r="P16" s="1245">
        <v>1</v>
      </c>
      <c r="Q16" s="1246" t="s">
        <v>3138</v>
      </c>
      <c r="R16" s="1246" t="s">
        <v>3133</v>
      </c>
      <c r="S16" s="1246" t="s">
        <v>3134</v>
      </c>
      <c r="T16" s="1246" t="s">
        <v>3139</v>
      </c>
    </row>
    <row r="17" spans="1:20" s="1120" customFormat="1" ht="49.5" x14ac:dyDescent="0.3">
      <c r="A17" s="2436"/>
      <c r="B17" s="2455"/>
      <c r="C17" s="2433"/>
      <c r="D17" s="2432"/>
      <c r="E17" s="2425"/>
      <c r="F17" s="2452"/>
      <c r="G17" s="2452"/>
      <c r="H17" s="2425"/>
      <c r="I17" s="2452"/>
      <c r="J17" s="2425"/>
      <c r="K17" s="1158" t="s">
        <v>341</v>
      </c>
      <c r="L17" s="879" t="s">
        <v>2835</v>
      </c>
      <c r="M17" s="1160">
        <v>0.5</v>
      </c>
      <c r="N17" s="1247" t="s">
        <v>3140</v>
      </c>
      <c r="O17" s="724" t="s">
        <v>2836</v>
      </c>
      <c r="P17" s="1248">
        <v>1</v>
      </c>
      <c r="Q17" s="1246" t="s">
        <v>3138</v>
      </c>
      <c r="R17" s="1246" t="s">
        <v>3133</v>
      </c>
      <c r="S17" s="1246" t="s">
        <v>3134</v>
      </c>
      <c r="T17" s="1246" t="s">
        <v>3139</v>
      </c>
    </row>
    <row r="18" spans="1:20" s="1120" customFormat="1" ht="33" x14ac:dyDescent="0.3">
      <c r="A18" s="2436"/>
      <c r="B18" s="2455"/>
      <c r="C18" s="2433"/>
      <c r="D18" s="2432"/>
      <c r="E18" s="2425"/>
      <c r="F18" s="2452"/>
      <c r="G18" s="2452"/>
      <c r="H18" s="2425"/>
      <c r="I18" s="2452"/>
      <c r="J18" s="2425"/>
      <c r="K18" s="1158" t="s">
        <v>342</v>
      </c>
      <c r="L18" s="701" t="s">
        <v>2837</v>
      </c>
      <c r="M18" s="1156">
        <v>0.3</v>
      </c>
      <c r="N18" s="24" t="s">
        <v>3141</v>
      </c>
      <c r="O18" s="701" t="s">
        <v>2825</v>
      </c>
      <c r="P18" s="1245">
        <v>1</v>
      </c>
      <c r="Q18" s="1245">
        <v>1</v>
      </c>
      <c r="R18" s="1245">
        <v>1</v>
      </c>
      <c r="S18" s="1245">
        <v>1</v>
      </c>
      <c r="T18" s="1245">
        <v>1</v>
      </c>
    </row>
    <row r="19" spans="1:20" s="1120" customFormat="1" ht="132" customHeight="1" x14ac:dyDescent="0.3">
      <c r="A19" s="2436"/>
      <c r="B19" s="2455"/>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127" t="s">
        <v>2842</v>
      </c>
      <c r="P19" s="1119">
        <v>4</v>
      </c>
      <c r="Q19" s="1119">
        <v>1</v>
      </c>
      <c r="R19" s="1119">
        <v>1</v>
      </c>
      <c r="S19" s="1119">
        <v>1</v>
      </c>
      <c r="T19" s="1119">
        <v>1</v>
      </c>
    </row>
    <row r="20" spans="1:20" s="1120" customFormat="1" ht="188.25" customHeight="1" x14ac:dyDescent="0.3">
      <c r="A20" s="2436"/>
      <c r="B20" s="2455"/>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0" s="1120" customFormat="1" ht="116.25" customHeight="1" x14ac:dyDescent="0.3">
      <c r="A21" s="2436"/>
      <c r="B21" s="2455"/>
      <c r="C21" s="2433"/>
      <c r="D21" s="2432"/>
      <c r="E21" s="2425"/>
      <c r="F21" s="2432"/>
      <c r="G21" s="2456"/>
      <c r="H21" s="2431"/>
      <c r="I21" s="2452"/>
      <c r="J21" s="2431"/>
      <c r="K21" s="1158" t="s">
        <v>1755</v>
      </c>
      <c r="L21" s="1164" t="s">
        <v>2845</v>
      </c>
      <c r="M21" s="1156">
        <v>0.15</v>
      </c>
      <c r="N21" s="1126"/>
      <c r="O21" s="1127" t="s">
        <v>2846</v>
      </c>
      <c r="P21" s="1119">
        <v>3</v>
      </c>
      <c r="Q21" s="1119"/>
      <c r="R21" s="1119">
        <v>1</v>
      </c>
      <c r="S21" s="1119">
        <v>1</v>
      </c>
      <c r="T21" s="1119">
        <v>1</v>
      </c>
    </row>
    <row r="22" spans="1:20" s="1120" customFormat="1" ht="121.5" customHeight="1" x14ac:dyDescent="0.3">
      <c r="A22" s="2436"/>
      <c r="B22" s="2455"/>
      <c r="C22" s="2433"/>
      <c r="D22" s="2432"/>
      <c r="E22" s="2425"/>
      <c r="F22" s="2432"/>
      <c r="G22" s="2456"/>
      <c r="H22" s="2431"/>
      <c r="I22" s="2452"/>
      <c r="J22" s="2431"/>
      <c r="K22" s="1158" t="s">
        <v>2197</v>
      </c>
      <c r="L22" s="1164" t="s">
        <v>2978</v>
      </c>
      <c r="M22" s="1156">
        <v>0.1</v>
      </c>
      <c r="N22" s="1126"/>
      <c r="O22" s="1127" t="s">
        <v>2848</v>
      </c>
      <c r="P22" s="1119">
        <v>9</v>
      </c>
      <c r="Q22" s="1119"/>
      <c r="R22" s="1119">
        <v>3</v>
      </c>
      <c r="S22" s="1119">
        <v>3</v>
      </c>
      <c r="T22" s="1119">
        <v>3</v>
      </c>
    </row>
    <row r="23" spans="1:20" s="1120" customFormat="1" ht="116.25" customHeight="1" x14ac:dyDescent="0.3">
      <c r="A23" s="2436"/>
      <c r="B23" s="2455"/>
      <c r="C23" s="2433"/>
      <c r="D23" s="2432"/>
      <c r="E23" s="2425"/>
      <c r="F23" s="2432"/>
      <c r="G23" s="2456"/>
      <c r="H23" s="2431"/>
      <c r="I23" s="2452"/>
      <c r="J23" s="2431"/>
      <c r="K23" s="1158" t="s">
        <v>2201</v>
      </c>
      <c r="L23" s="1164" t="s">
        <v>2849</v>
      </c>
      <c r="M23" s="1156">
        <v>0.1</v>
      </c>
      <c r="N23" s="1126"/>
      <c r="O23" s="1127" t="s">
        <v>2933</v>
      </c>
      <c r="P23" s="1119">
        <v>3</v>
      </c>
      <c r="Q23" s="1119"/>
      <c r="R23" s="1119">
        <v>1</v>
      </c>
      <c r="S23" s="1119">
        <v>1</v>
      </c>
      <c r="T23" s="1119">
        <v>1</v>
      </c>
    </row>
    <row r="24" spans="1:20" s="1120" customFormat="1" ht="77.25" customHeight="1" x14ac:dyDescent="0.3">
      <c r="A24" s="2436"/>
      <c r="B24" s="2455"/>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0" s="1120" customFormat="1" ht="68.25" customHeight="1" x14ac:dyDescent="0.3">
      <c r="A25" s="2436"/>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0" s="1120" customFormat="1" ht="49.5" x14ac:dyDescent="0.3">
      <c r="A26" s="2436"/>
      <c r="B26" s="2455"/>
      <c r="C26" s="2433" t="s">
        <v>2855</v>
      </c>
      <c r="D26" s="2432">
        <v>0.15</v>
      </c>
      <c r="E26" s="2425" t="s">
        <v>2856</v>
      </c>
      <c r="F26" s="2432">
        <v>1</v>
      </c>
      <c r="G26" s="2432" t="s">
        <v>121</v>
      </c>
      <c r="H26" s="2431" t="s">
        <v>2857</v>
      </c>
      <c r="I26" s="2432">
        <v>1</v>
      </c>
      <c r="J26" s="2431" t="s">
        <v>370</v>
      </c>
      <c r="K26" s="1131" t="s">
        <v>124</v>
      </c>
      <c r="L26" s="1129" t="s">
        <v>2858</v>
      </c>
      <c r="M26" s="1156">
        <v>0.25</v>
      </c>
      <c r="N26" s="1249" t="s">
        <v>3142</v>
      </c>
      <c r="O26" s="1129" t="s">
        <v>2860</v>
      </c>
      <c r="P26" s="1244">
        <v>0</v>
      </c>
      <c r="Q26" s="1244">
        <v>0</v>
      </c>
      <c r="R26" s="1244">
        <v>0</v>
      </c>
      <c r="S26" s="1244">
        <v>0</v>
      </c>
      <c r="T26" s="1244">
        <v>0</v>
      </c>
    </row>
    <row r="27" spans="1:20" s="1120" customFormat="1" ht="66" x14ac:dyDescent="0.3">
      <c r="A27" s="2436"/>
      <c r="B27" s="2455"/>
      <c r="C27" s="2433"/>
      <c r="D27" s="2432"/>
      <c r="E27" s="2425"/>
      <c r="F27" s="2432"/>
      <c r="G27" s="2432"/>
      <c r="H27" s="2431"/>
      <c r="I27" s="2432"/>
      <c r="J27" s="2431"/>
      <c r="K27" s="1131" t="s">
        <v>1020</v>
      </c>
      <c r="L27" s="1129" t="s">
        <v>2861</v>
      </c>
      <c r="M27" s="1156">
        <v>0.25</v>
      </c>
      <c r="N27" s="1249" t="s">
        <v>3143</v>
      </c>
      <c r="O27" s="1129" t="s">
        <v>2863</v>
      </c>
      <c r="P27" s="1244">
        <v>148</v>
      </c>
      <c r="Q27" s="1244">
        <v>34</v>
      </c>
      <c r="R27" s="1244">
        <v>39</v>
      </c>
      <c r="S27" s="1244">
        <v>36</v>
      </c>
      <c r="T27" s="1244">
        <v>39</v>
      </c>
    </row>
    <row r="28" spans="1:20" s="1120" customFormat="1" ht="66" x14ac:dyDescent="0.3">
      <c r="A28" s="2436"/>
      <c r="B28" s="2455"/>
      <c r="C28" s="2433"/>
      <c r="D28" s="2432"/>
      <c r="E28" s="2425"/>
      <c r="F28" s="2432"/>
      <c r="G28" s="2432"/>
      <c r="H28" s="2431"/>
      <c r="I28" s="2432"/>
      <c r="J28" s="2431"/>
      <c r="K28" s="1131" t="s">
        <v>1775</v>
      </c>
      <c r="L28" s="1129" t="s">
        <v>2864</v>
      </c>
      <c r="M28" s="1156">
        <v>0.25</v>
      </c>
      <c r="N28" s="1249" t="s">
        <v>3144</v>
      </c>
      <c r="O28" s="1129" t="s">
        <v>2865</v>
      </c>
      <c r="P28" s="1250">
        <v>1</v>
      </c>
      <c r="Q28" s="1250">
        <v>0.1</v>
      </c>
      <c r="R28" s="1250">
        <v>0.3</v>
      </c>
      <c r="S28" s="1250">
        <v>0.3</v>
      </c>
      <c r="T28" s="1250">
        <v>0.3</v>
      </c>
    </row>
    <row r="29" spans="1:20" s="1120" customFormat="1" ht="49.5" x14ac:dyDescent="0.3">
      <c r="A29" s="2436"/>
      <c r="B29" s="2455"/>
      <c r="C29" s="2433"/>
      <c r="D29" s="2432"/>
      <c r="E29" s="2425"/>
      <c r="F29" s="2432"/>
      <c r="G29" s="2432"/>
      <c r="H29" s="2431"/>
      <c r="I29" s="2432"/>
      <c r="J29" s="2431"/>
      <c r="K29" s="1131" t="s">
        <v>1778</v>
      </c>
      <c r="L29" s="1129" t="s">
        <v>2866</v>
      </c>
      <c r="M29" s="1156">
        <v>0.25</v>
      </c>
      <c r="N29" s="1249" t="s">
        <v>3143</v>
      </c>
      <c r="O29" s="1129" t="s">
        <v>2867</v>
      </c>
      <c r="P29" s="1245">
        <v>1</v>
      </c>
      <c r="Q29" s="1245">
        <v>1</v>
      </c>
      <c r="R29" s="1245">
        <v>1</v>
      </c>
      <c r="S29" s="1245">
        <v>1</v>
      </c>
      <c r="T29" s="1245">
        <v>1</v>
      </c>
    </row>
    <row r="30" spans="1:20" s="1120" customFormat="1" ht="106.5" customHeight="1" x14ac:dyDescent="0.3">
      <c r="A30" s="2436"/>
      <c r="B30" s="2455"/>
      <c r="C30" s="2431" t="s">
        <v>2868</v>
      </c>
      <c r="D30" s="2432">
        <v>0.15</v>
      </c>
      <c r="E30" s="2425" t="s">
        <v>2869</v>
      </c>
      <c r="F30" s="2432">
        <v>1</v>
      </c>
      <c r="G30" s="2432" t="s">
        <v>127</v>
      </c>
      <c r="H30" s="2425" t="s">
        <v>2870</v>
      </c>
      <c r="I30" s="2432">
        <v>0.4</v>
      </c>
      <c r="J30" s="2425" t="s">
        <v>370</v>
      </c>
      <c r="K30" s="1131" t="s">
        <v>130</v>
      </c>
      <c r="L30" s="701" t="s">
        <v>2871</v>
      </c>
      <c r="M30" s="1156">
        <v>0.5</v>
      </c>
      <c r="N30" s="24" t="s">
        <v>3145</v>
      </c>
      <c r="O30" s="701" t="s">
        <v>2872</v>
      </c>
      <c r="P30" s="1245">
        <v>1</v>
      </c>
      <c r="Q30" s="1245">
        <v>1</v>
      </c>
      <c r="R30" s="1245">
        <v>1</v>
      </c>
      <c r="S30" s="1245">
        <v>1</v>
      </c>
      <c r="T30" s="1245">
        <v>1</v>
      </c>
    </row>
    <row r="31" spans="1:20" s="1120" customFormat="1" ht="42.75" customHeight="1" x14ac:dyDescent="0.3">
      <c r="A31" s="2436"/>
      <c r="B31" s="2455"/>
      <c r="C31" s="2431"/>
      <c r="D31" s="2432"/>
      <c r="E31" s="2425"/>
      <c r="F31" s="2432"/>
      <c r="G31" s="2432"/>
      <c r="H31" s="2425"/>
      <c r="I31" s="2432"/>
      <c r="J31" s="2425"/>
      <c r="K31" s="1131" t="s">
        <v>737</v>
      </c>
      <c r="L31" s="701" t="s">
        <v>2873</v>
      </c>
      <c r="M31" s="1156">
        <v>0.5</v>
      </c>
      <c r="N31" s="24" t="s">
        <v>3145</v>
      </c>
      <c r="O31" s="701" t="s">
        <v>2874</v>
      </c>
      <c r="P31" s="1245">
        <v>1</v>
      </c>
      <c r="Q31" s="1245">
        <v>1</v>
      </c>
      <c r="R31" s="1245">
        <v>1</v>
      </c>
      <c r="S31" s="1245">
        <v>1</v>
      </c>
      <c r="T31" s="1245">
        <v>1</v>
      </c>
    </row>
    <row r="32" spans="1:20" s="1120" customFormat="1" ht="166.5" customHeight="1" x14ac:dyDescent="0.3">
      <c r="A32" s="2436"/>
      <c r="B32" s="2455"/>
      <c r="C32" s="2431"/>
      <c r="D32" s="2432"/>
      <c r="E32" s="2425"/>
      <c r="F32" s="2432"/>
      <c r="G32" s="1131" t="s">
        <v>132</v>
      </c>
      <c r="H32" s="709" t="s">
        <v>2875</v>
      </c>
      <c r="I32" s="1131">
        <v>0.3</v>
      </c>
      <c r="J32" s="709" t="s">
        <v>370</v>
      </c>
      <c r="K32" s="1131" t="s">
        <v>136</v>
      </c>
      <c r="L32" s="701" t="s">
        <v>2876</v>
      </c>
      <c r="M32" s="1156">
        <v>1</v>
      </c>
      <c r="N32" s="1122"/>
      <c r="O32" s="701" t="s">
        <v>2877</v>
      </c>
      <c r="P32" s="1119">
        <v>48</v>
      </c>
      <c r="Q32" s="878" t="s">
        <v>2878</v>
      </c>
      <c r="R32" s="878" t="s">
        <v>2878</v>
      </c>
      <c r="S32" s="878" t="s">
        <v>2878</v>
      </c>
      <c r="T32" s="878" t="s">
        <v>2878</v>
      </c>
    </row>
    <row r="33" spans="1:21" s="1120" customFormat="1" ht="95.25" customHeight="1" x14ac:dyDescent="0.3">
      <c r="A33" s="2436"/>
      <c r="B33" s="2455"/>
      <c r="C33" s="2431"/>
      <c r="D33" s="2432"/>
      <c r="E33" s="2425"/>
      <c r="F33" s="2432"/>
      <c r="G33" s="1132" t="s">
        <v>140</v>
      </c>
      <c r="H33" s="1128" t="s">
        <v>2879</v>
      </c>
      <c r="I33" s="1131">
        <v>0.3</v>
      </c>
      <c r="J33" s="1128" t="s">
        <v>370</v>
      </c>
      <c r="K33" s="1133" t="s">
        <v>143</v>
      </c>
      <c r="L33" s="1128" t="s">
        <v>2880</v>
      </c>
      <c r="M33" s="1156">
        <v>1</v>
      </c>
      <c r="N33" s="1134"/>
      <c r="O33" s="701" t="s">
        <v>2881</v>
      </c>
      <c r="P33" s="1119">
        <v>48</v>
      </c>
      <c r="Q33" s="878" t="s">
        <v>2878</v>
      </c>
      <c r="R33" s="878" t="s">
        <v>2878</v>
      </c>
      <c r="S33" s="878" t="s">
        <v>2878</v>
      </c>
      <c r="T33" s="878" t="s">
        <v>2878</v>
      </c>
    </row>
    <row r="34" spans="1:21" s="1120" customFormat="1" ht="33" x14ac:dyDescent="0.3">
      <c r="A34" s="2436"/>
      <c r="B34" s="2455"/>
      <c r="C34" s="2428" t="s">
        <v>2882</v>
      </c>
      <c r="D34" s="2432">
        <v>0.15</v>
      </c>
      <c r="E34" s="2428" t="s">
        <v>2883</v>
      </c>
      <c r="F34" s="2432">
        <v>1</v>
      </c>
      <c r="G34" s="2456" t="s">
        <v>762</v>
      </c>
      <c r="H34" s="2427" t="s">
        <v>2884</v>
      </c>
      <c r="I34" s="2457">
        <v>1</v>
      </c>
      <c r="J34" s="2427" t="s">
        <v>574</v>
      </c>
      <c r="K34" s="1168" t="s">
        <v>766</v>
      </c>
      <c r="L34" s="1136" t="s">
        <v>2885</v>
      </c>
      <c r="M34" s="1169">
        <v>0.2</v>
      </c>
      <c r="N34" s="1251" t="s">
        <v>3146</v>
      </c>
      <c r="O34" s="701" t="s">
        <v>2886</v>
      </c>
      <c r="P34" s="1245">
        <v>1</v>
      </c>
      <c r="Q34" s="1245">
        <v>0.25</v>
      </c>
      <c r="R34" s="1245">
        <v>0.25</v>
      </c>
      <c r="S34" s="1245">
        <v>0.25</v>
      </c>
      <c r="T34" s="1245">
        <v>0.25</v>
      </c>
    </row>
    <row r="35" spans="1:21" s="1120" customFormat="1" ht="42.75" customHeight="1" x14ac:dyDescent="0.3">
      <c r="A35" s="2436"/>
      <c r="B35" s="2455"/>
      <c r="C35" s="2428"/>
      <c r="D35" s="2432"/>
      <c r="E35" s="2428"/>
      <c r="F35" s="2432"/>
      <c r="G35" s="2456"/>
      <c r="H35" s="2428"/>
      <c r="I35" s="2455"/>
      <c r="J35" s="2428"/>
      <c r="K35" s="1168" t="s">
        <v>770</v>
      </c>
      <c r="L35" s="879" t="s">
        <v>2887</v>
      </c>
      <c r="M35" s="1160">
        <v>0.2</v>
      </c>
      <c r="N35" s="1251" t="s">
        <v>3146</v>
      </c>
      <c r="O35" s="701" t="s">
        <v>2888</v>
      </c>
      <c r="P35" s="1245">
        <v>1</v>
      </c>
      <c r="Q35" s="1245">
        <v>0.25</v>
      </c>
      <c r="R35" s="1245">
        <v>0.25</v>
      </c>
      <c r="S35" s="1245">
        <v>0.25</v>
      </c>
      <c r="T35" s="1245">
        <v>0.25</v>
      </c>
    </row>
    <row r="36" spans="1:21" s="1120" customFormat="1" ht="62.25" customHeight="1" x14ac:dyDescent="0.3">
      <c r="A36" s="2436"/>
      <c r="B36" s="2455"/>
      <c r="C36" s="2428"/>
      <c r="D36" s="2432"/>
      <c r="E36" s="2428"/>
      <c r="F36" s="2432"/>
      <c r="G36" s="2456"/>
      <c r="H36" s="2428"/>
      <c r="I36" s="2455"/>
      <c r="J36" s="2428"/>
      <c r="K36" s="1168" t="s">
        <v>772</v>
      </c>
      <c r="L36" s="879" t="s">
        <v>2889</v>
      </c>
      <c r="M36" s="1160">
        <v>0.1</v>
      </c>
      <c r="N36" s="1251" t="s">
        <v>3147</v>
      </c>
      <c r="O36" s="701" t="s">
        <v>2890</v>
      </c>
      <c r="P36" s="1244">
        <v>4</v>
      </c>
      <c r="Q36" s="1252" t="s">
        <v>3148</v>
      </c>
      <c r="R36" s="1252" t="s">
        <v>3148</v>
      </c>
      <c r="S36" s="1252" t="s">
        <v>3148</v>
      </c>
      <c r="T36" s="1252" t="s">
        <v>3149</v>
      </c>
    </row>
    <row r="37" spans="1:21" s="1120" customFormat="1" ht="57.75" customHeight="1" x14ac:dyDescent="0.3">
      <c r="A37" s="2436"/>
      <c r="B37" s="2455"/>
      <c r="C37" s="2428"/>
      <c r="D37" s="2432"/>
      <c r="E37" s="2428"/>
      <c r="F37" s="2432"/>
      <c r="G37" s="2456"/>
      <c r="H37" s="2428"/>
      <c r="I37" s="2455"/>
      <c r="J37" s="2428"/>
      <c r="K37" s="1168" t="s">
        <v>2051</v>
      </c>
      <c r="L37" s="879" t="s">
        <v>2891</v>
      </c>
      <c r="M37" s="1160">
        <v>0.1</v>
      </c>
      <c r="N37" s="1251" t="s">
        <v>3147</v>
      </c>
      <c r="O37" s="701" t="s">
        <v>2892</v>
      </c>
      <c r="P37" s="1244">
        <v>4</v>
      </c>
      <c r="Q37" s="1252" t="s">
        <v>3148</v>
      </c>
      <c r="R37" s="1252" t="s">
        <v>3148</v>
      </c>
      <c r="S37" s="1252" t="s">
        <v>3148</v>
      </c>
      <c r="T37" s="1252" t="s">
        <v>3148</v>
      </c>
    </row>
    <row r="38" spans="1:21" s="1120" customFormat="1" ht="70.5" customHeight="1" x14ac:dyDescent="0.3">
      <c r="A38" s="2436"/>
      <c r="B38" s="2455"/>
      <c r="C38" s="2428"/>
      <c r="D38" s="2432"/>
      <c r="E38" s="2428"/>
      <c r="F38" s="2432"/>
      <c r="G38" s="2456"/>
      <c r="H38" s="2428"/>
      <c r="I38" s="2455"/>
      <c r="J38" s="2428"/>
      <c r="K38" s="1168" t="s">
        <v>2054</v>
      </c>
      <c r="L38" s="879" t="s">
        <v>2893</v>
      </c>
      <c r="M38" s="1160">
        <v>0.2</v>
      </c>
      <c r="N38" s="1251" t="s">
        <v>3150</v>
      </c>
      <c r="O38" s="701" t="s">
        <v>2894</v>
      </c>
      <c r="P38" s="1245">
        <v>1</v>
      </c>
      <c r="Q38" s="1245">
        <v>1</v>
      </c>
      <c r="R38" s="1245">
        <v>1</v>
      </c>
      <c r="S38" s="1245">
        <v>1</v>
      </c>
      <c r="T38" s="1245">
        <v>1</v>
      </c>
    </row>
    <row r="39" spans="1:21" s="1120" customFormat="1" ht="55.5" customHeight="1" x14ac:dyDescent="0.3">
      <c r="A39" s="2436"/>
      <c r="B39" s="2455"/>
      <c r="C39" s="2428"/>
      <c r="D39" s="2432"/>
      <c r="E39" s="2428"/>
      <c r="F39" s="2432"/>
      <c r="G39" s="2456"/>
      <c r="H39" s="2428"/>
      <c r="I39" s="2455"/>
      <c r="J39" s="2428"/>
      <c r="K39" s="1168" t="s">
        <v>2057</v>
      </c>
      <c r="L39" s="879" t="s">
        <v>2895</v>
      </c>
      <c r="M39" s="1160">
        <v>0.1</v>
      </c>
      <c r="N39" s="1251" t="s">
        <v>3147</v>
      </c>
      <c r="O39" s="701" t="s">
        <v>2896</v>
      </c>
      <c r="P39" s="1246">
        <v>2</v>
      </c>
      <c r="Q39" s="1246"/>
      <c r="R39" s="1252" t="s">
        <v>3151</v>
      </c>
      <c r="S39" s="1246"/>
      <c r="T39" s="1252" t="s">
        <v>3152</v>
      </c>
    </row>
    <row r="40" spans="1:21" s="1120" customFormat="1" ht="66.75" customHeight="1" x14ac:dyDescent="0.3">
      <c r="A40" s="2436"/>
      <c r="B40" s="2455"/>
      <c r="C40" s="2428"/>
      <c r="D40" s="2432"/>
      <c r="E40" s="2428"/>
      <c r="F40" s="2432"/>
      <c r="G40" s="2451"/>
      <c r="H40" s="2428"/>
      <c r="I40" s="2455"/>
      <c r="J40" s="2428"/>
      <c r="K40" s="1168" t="s">
        <v>2060</v>
      </c>
      <c r="L40" s="879" t="s">
        <v>2897</v>
      </c>
      <c r="M40" s="1160">
        <v>0.1</v>
      </c>
      <c r="N40" s="1251" t="s">
        <v>3153</v>
      </c>
      <c r="O40" s="701" t="s">
        <v>2898</v>
      </c>
      <c r="P40" s="1244">
        <v>12</v>
      </c>
      <c r="Q40" s="1244">
        <v>3</v>
      </c>
      <c r="R40" s="1244">
        <v>3</v>
      </c>
      <c r="S40" s="1244">
        <v>3</v>
      </c>
      <c r="T40" s="1244">
        <v>3</v>
      </c>
    </row>
    <row r="41" spans="1:21" s="1120" customFormat="1" ht="39" customHeight="1" x14ac:dyDescent="0.3">
      <c r="A41" s="2436"/>
      <c r="B41" s="2432">
        <v>0.5</v>
      </c>
      <c r="C41" s="2425" t="s">
        <v>2899</v>
      </c>
      <c r="D41" s="2432">
        <v>1</v>
      </c>
      <c r="E41" s="2425" t="s">
        <v>2900</v>
      </c>
      <c r="F41" s="2432">
        <v>1</v>
      </c>
      <c r="G41" s="2450" t="s">
        <v>776</v>
      </c>
      <c r="H41" s="2420" t="s">
        <v>2901</v>
      </c>
      <c r="I41" s="2452">
        <v>0.2</v>
      </c>
      <c r="J41" s="2420" t="s">
        <v>370</v>
      </c>
      <c r="K41" s="1158" t="s">
        <v>779</v>
      </c>
      <c r="L41" s="1140" t="s">
        <v>2902</v>
      </c>
      <c r="M41" s="1156">
        <v>0.5</v>
      </c>
      <c r="N41" s="1253" t="s">
        <v>3154</v>
      </c>
      <c r="O41" s="1140" t="s">
        <v>2903</v>
      </c>
      <c r="P41" s="1244">
        <v>2</v>
      </c>
      <c r="Q41" s="1243" t="s">
        <v>3155</v>
      </c>
      <c r="R41" s="1244" t="s">
        <v>67</v>
      </c>
      <c r="S41" s="1244" t="s">
        <v>67</v>
      </c>
      <c r="T41" s="1243" t="s">
        <v>3156</v>
      </c>
    </row>
    <row r="42" spans="1:21" s="1120" customFormat="1" ht="33" x14ac:dyDescent="0.3">
      <c r="A42" s="2436"/>
      <c r="B42" s="2432"/>
      <c r="C42" s="2425"/>
      <c r="D42" s="2432"/>
      <c r="E42" s="2425"/>
      <c r="F42" s="2432"/>
      <c r="G42" s="2451"/>
      <c r="H42" s="2420"/>
      <c r="I42" s="2452"/>
      <c r="J42" s="2420"/>
      <c r="K42" s="1158" t="s">
        <v>927</v>
      </c>
      <c r="L42" s="701" t="s">
        <v>2904</v>
      </c>
      <c r="M42" s="1156">
        <v>0.5</v>
      </c>
      <c r="N42" s="1251" t="s">
        <v>3157</v>
      </c>
      <c r="O42" s="701" t="s">
        <v>2905</v>
      </c>
      <c r="P42" s="1244">
        <v>4</v>
      </c>
      <c r="Q42" s="1244" t="s">
        <v>3138</v>
      </c>
      <c r="R42" s="1244" t="s">
        <v>3133</v>
      </c>
      <c r="S42" s="1244" t="s">
        <v>3134</v>
      </c>
      <c r="T42" s="1244" t="s">
        <v>3139</v>
      </c>
      <c r="U42" s="1254"/>
    </row>
    <row r="43" spans="1:21" s="1120" customFormat="1" ht="49.5" x14ac:dyDescent="0.3">
      <c r="A43" s="2436"/>
      <c r="B43" s="2432"/>
      <c r="C43" s="2425"/>
      <c r="D43" s="2432"/>
      <c r="E43" s="2425"/>
      <c r="F43" s="2432"/>
      <c r="G43" s="1131" t="s">
        <v>784</v>
      </c>
      <c r="H43" s="1142" t="s">
        <v>2906</v>
      </c>
      <c r="I43" s="1158">
        <v>0.1</v>
      </c>
      <c r="J43" s="1142" t="s">
        <v>370</v>
      </c>
      <c r="K43" s="1158" t="s">
        <v>787</v>
      </c>
      <c r="L43" s="701" t="s">
        <v>2907</v>
      </c>
      <c r="M43" s="1156">
        <v>1</v>
      </c>
      <c r="N43" s="24" t="s">
        <v>3158</v>
      </c>
      <c r="O43" s="701" t="s">
        <v>2908</v>
      </c>
      <c r="P43" s="1243">
        <v>48</v>
      </c>
      <c r="Q43" s="1243">
        <v>12</v>
      </c>
      <c r="R43" s="1243">
        <v>12</v>
      </c>
      <c r="S43" s="1243">
        <v>12</v>
      </c>
      <c r="T43" s="1243">
        <v>12</v>
      </c>
    </row>
    <row r="44" spans="1:21" s="1120" customFormat="1" ht="49.5" x14ac:dyDescent="0.3">
      <c r="A44" s="2436"/>
      <c r="B44" s="2432"/>
      <c r="C44" s="2425"/>
      <c r="D44" s="2432"/>
      <c r="E44" s="2425"/>
      <c r="F44" s="2432"/>
      <c r="G44" s="1131" t="s">
        <v>790</v>
      </c>
      <c r="H44" s="1142" t="s">
        <v>2909</v>
      </c>
      <c r="I44" s="1170">
        <v>0.2</v>
      </c>
      <c r="J44" s="1142" t="s">
        <v>370</v>
      </c>
      <c r="K44" s="1170" t="s">
        <v>793</v>
      </c>
      <c r="L44" s="926" t="s">
        <v>2910</v>
      </c>
      <c r="M44" s="1171">
        <v>1</v>
      </c>
      <c r="N44" s="1247" t="s">
        <v>3159</v>
      </c>
      <c r="O44" s="701" t="s">
        <v>2911</v>
      </c>
      <c r="P44" s="1244">
        <v>4</v>
      </c>
      <c r="Q44" s="1243" t="s">
        <v>3160</v>
      </c>
      <c r="R44" s="1243" t="s">
        <v>3161</v>
      </c>
      <c r="S44" s="1243" t="s">
        <v>3161</v>
      </c>
      <c r="T44" s="1243" t="s">
        <v>3162</v>
      </c>
    </row>
    <row r="45" spans="1:21" s="1120" customFormat="1" ht="49.5" customHeight="1" x14ac:dyDescent="0.3">
      <c r="A45" s="2436"/>
      <c r="B45" s="2432"/>
      <c r="C45" s="2425"/>
      <c r="D45" s="2432"/>
      <c r="E45" s="2425"/>
      <c r="F45" s="2432"/>
      <c r="G45" s="2453" t="s">
        <v>795</v>
      </c>
      <c r="H45" s="1472" t="s">
        <v>2912</v>
      </c>
      <c r="I45" s="2454">
        <v>0.3</v>
      </c>
      <c r="J45" s="1472" t="s">
        <v>370</v>
      </c>
      <c r="K45" s="1172" t="s">
        <v>798</v>
      </c>
      <c r="L45" s="879" t="s">
        <v>2913</v>
      </c>
      <c r="M45" s="1171">
        <v>0.5</v>
      </c>
      <c r="N45" s="1255" t="s">
        <v>3163</v>
      </c>
      <c r="O45" s="701" t="s">
        <v>2914</v>
      </c>
      <c r="P45" s="1173" t="s">
        <v>2915</v>
      </c>
      <c r="Q45" s="1173">
        <v>1</v>
      </c>
      <c r="R45" s="1173">
        <v>1</v>
      </c>
      <c r="S45" s="1173">
        <v>1</v>
      </c>
      <c r="T45" s="1173">
        <v>1</v>
      </c>
    </row>
    <row r="46" spans="1:21" s="1120" customFormat="1" ht="49.5" x14ac:dyDescent="0.3">
      <c r="A46" s="2436"/>
      <c r="B46" s="2432"/>
      <c r="C46" s="2425"/>
      <c r="D46" s="2432"/>
      <c r="E46" s="2425"/>
      <c r="F46" s="2432"/>
      <c r="G46" s="2453"/>
      <c r="H46" s="1472"/>
      <c r="I46" s="2454"/>
      <c r="J46" s="1472"/>
      <c r="K46" s="1172" t="s">
        <v>931</v>
      </c>
      <c r="L46" s="701" t="s">
        <v>2916</v>
      </c>
      <c r="M46" s="1171">
        <v>0.5</v>
      </c>
      <c r="N46" s="24" t="s">
        <v>3164</v>
      </c>
      <c r="O46" s="701" t="s">
        <v>2917</v>
      </c>
      <c r="P46" s="1174" t="s">
        <v>2918</v>
      </c>
      <c r="Q46" s="1175" t="s">
        <v>2919</v>
      </c>
      <c r="R46" s="1175" t="s">
        <v>2919</v>
      </c>
      <c r="S46" s="1175" t="s">
        <v>2919</v>
      </c>
      <c r="T46" s="1175" t="s">
        <v>2919</v>
      </c>
    </row>
    <row r="47" spans="1:21" ht="115.5" x14ac:dyDescent="0.3">
      <c r="A47" s="2436"/>
      <c r="B47" s="2432"/>
      <c r="C47" s="2425"/>
      <c r="D47" s="2432"/>
      <c r="E47" s="2425"/>
      <c r="F47" s="2432"/>
      <c r="G47" s="1171" t="s">
        <v>930</v>
      </c>
      <c r="H47" s="701" t="s">
        <v>2920</v>
      </c>
      <c r="I47" s="1171">
        <v>0.2</v>
      </c>
      <c r="J47" s="701" t="s">
        <v>370</v>
      </c>
      <c r="K47" s="1171" t="s">
        <v>1087</v>
      </c>
      <c r="L47" s="701" t="s">
        <v>2921</v>
      </c>
      <c r="M47" s="1149">
        <v>1</v>
      </c>
      <c r="N47" s="1255" t="s">
        <v>3163</v>
      </c>
      <c r="O47" s="701" t="s">
        <v>2922</v>
      </c>
      <c r="P47" s="1175" t="s">
        <v>2923</v>
      </c>
      <c r="Q47" s="1173">
        <v>0.2</v>
      </c>
      <c r="R47" s="1173">
        <v>0.3</v>
      </c>
      <c r="S47" s="1173">
        <v>0.3</v>
      </c>
      <c r="T47" s="1173">
        <v>0.2</v>
      </c>
    </row>
  </sheetData>
  <sheetProtection password="DDB6" sheet="1"/>
  <mergeCells count="80">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H30:H31"/>
    <mergeCell ref="I30:I31"/>
    <mergeCell ref="J30:J31"/>
    <mergeCell ref="C34:C40"/>
    <mergeCell ref="D34:D40"/>
    <mergeCell ref="E34:E40"/>
    <mergeCell ref="F34:F40"/>
    <mergeCell ref="G34:G40"/>
    <mergeCell ref="H34:H40"/>
    <mergeCell ref="I34:I40"/>
    <mergeCell ref="J34:J40"/>
    <mergeCell ref="C30:C33"/>
    <mergeCell ref="D30:D33"/>
    <mergeCell ref="E30:E33"/>
    <mergeCell ref="F30:F33"/>
    <mergeCell ref="G30:G31"/>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48"/>
  <sheetViews>
    <sheetView topLeftCell="F22" zoomScale="75" zoomScaleNormal="75" workbookViewId="0">
      <selection activeCell="L39" sqref="L39"/>
    </sheetView>
  </sheetViews>
  <sheetFormatPr baseColWidth="10" defaultRowHeight="16.5" x14ac:dyDescent="0.3"/>
  <cols>
    <col min="1" max="1" width="13.425781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7" style="1178" customWidth="1"/>
    <col min="10" max="10" width="21" style="1178" customWidth="1"/>
    <col min="11" max="11" width="7" style="1178" customWidth="1"/>
    <col min="12" max="12" width="55.5703125" style="1" customWidth="1"/>
    <col min="13" max="13" width="7.5703125" style="1155" customWidth="1"/>
    <col min="14" max="14" width="21" style="1151" customWidth="1"/>
    <col min="15" max="15" width="39.85546875" style="1151" customWidth="1"/>
    <col min="16" max="16" width="13.42578125" style="1151" customWidth="1"/>
    <col min="17" max="17" width="12.85546875" style="1151" customWidth="1"/>
    <col min="18" max="18" width="12.42578125" style="1151" customWidth="1"/>
    <col min="19" max="19" width="12.5703125" style="1151" customWidth="1"/>
    <col min="20" max="20" width="12.42578125" style="1151" customWidth="1"/>
    <col min="21" max="21" width="48.5703125" style="1151" hidden="1" customWidth="1"/>
    <col min="22" max="16384" width="11.42578125" style="1151"/>
  </cols>
  <sheetData>
    <row r="1" spans="1:21" s="287" customFormat="1" ht="15.75" customHeight="1" x14ac:dyDescent="0.3">
      <c r="A1" s="1579" t="s">
        <v>2793</v>
      </c>
      <c r="B1" s="1580"/>
      <c r="C1" s="1580"/>
      <c r="D1" s="1580"/>
      <c r="E1" s="1580"/>
      <c r="F1" s="1580"/>
      <c r="G1" s="1580"/>
      <c r="H1" s="1580"/>
      <c r="I1" s="1580"/>
      <c r="J1" s="1580"/>
      <c r="K1" s="1580"/>
      <c r="L1" s="1580"/>
      <c r="M1" s="1580"/>
      <c r="N1" s="1580"/>
      <c r="O1" s="1580"/>
      <c r="P1" s="1580"/>
      <c r="Q1" s="1581"/>
      <c r="R1" s="2513" t="s">
        <v>2794</v>
      </c>
      <c r="S1" s="2514"/>
      <c r="T1" s="2515"/>
    </row>
    <row r="2" spans="1:21" s="287" customFormat="1" ht="15.75" customHeight="1" x14ac:dyDescent="0.3">
      <c r="A2" s="1582"/>
      <c r="B2" s="1583"/>
      <c r="C2" s="1583"/>
      <c r="D2" s="1583"/>
      <c r="E2" s="1583"/>
      <c r="F2" s="1583"/>
      <c r="G2" s="1583"/>
      <c r="H2" s="1583"/>
      <c r="I2" s="1583"/>
      <c r="J2" s="1583"/>
      <c r="K2" s="1583"/>
      <c r="L2" s="1583"/>
      <c r="M2" s="1583"/>
      <c r="N2" s="1583"/>
      <c r="O2" s="1583"/>
      <c r="P2" s="1583"/>
      <c r="Q2" s="1584"/>
      <c r="R2" s="2516"/>
      <c r="S2" s="2517"/>
      <c r="T2" s="2518"/>
    </row>
    <row r="3" spans="1:21" s="287" customFormat="1" ht="15.75" customHeight="1" x14ac:dyDescent="0.3">
      <c r="A3" s="1582"/>
      <c r="B3" s="1583"/>
      <c r="C3" s="1583"/>
      <c r="D3" s="1583"/>
      <c r="E3" s="1583"/>
      <c r="F3" s="1583"/>
      <c r="G3" s="1583"/>
      <c r="H3" s="1583"/>
      <c r="I3" s="1583"/>
      <c r="J3" s="1583"/>
      <c r="K3" s="1583"/>
      <c r="L3" s="1583"/>
      <c r="M3" s="1583"/>
      <c r="N3" s="1583"/>
      <c r="O3" s="1583"/>
      <c r="P3" s="1583"/>
      <c r="Q3" s="1584"/>
      <c r="R3" s="2513" t="s">
        <v>324</v>
      </c>
      <c r="S3" s="2514"/>
      <c r="T3" s="2515"/>
    </row>
    <row r="4" spans="1:21" s="287" customFormat="1" ht="15.75" customHeight="1" x14ac:dyDescent="0.3">
      <c r="A4" s="1582"/>
      <c r="B4" s="1583"/>
      <c r="C4" s="1583"/>
      <c r="D4" s="1583"/>
      <c r="E4" s="1583"/>
      <c r="F4" s="1583"/>
      <c r="G4" s="1583"/>
      <c r="H4" s="1583"/>
      <c r="I4" s="1583"/>
      <c r="J4" s="1583"/>
      <c r="K4" s="1583"/>
      <c r="L4" s="1583"/>
      <c r="M4" s="1583"/>
      <c r="N4" s="1583"/>
      <c r="O4" s="1583"/>
      <c r="P4" s="1583"/>
      <c r="Q4" s="1584"/>
      <c r="R4" s="2516"/>
      <c r="S4" s="2517"/>
      <c r="T4" s="2518"/>
    </row>
    <row r="5" spans="1:21" s="287" customFormat="1" ht="15.75" customHeight="1" x14ac:dyDescent="0.3">
      <c r="A5" s="1582"/>
      <c r="B5" s="1583"/>
      <c r="C5" s="1583"/>
      <c r="D5" s="1583"/>
      <c r="E5" s="1583"/>
      <c r="F5" s="1583"/>
      <c r="G5" s="1583"/>
      <c r="H5" s="1583"/>
      <c r="I5" s="1583"/>
      <c r="J5" s="1583"/>
      <c r="K5" s="1583"/>
      <c r="L5" s="1583"/>
      <c r="M5" s="1583"/>
      <c r="N5" s="1583"/>
      <c r="O5" s="1583"/>
      <c r="P5" s="1583"/>
      <c r="Q5" s="1584"/>
      <c r="R5" s="2513" t="s">
        <v>325</v>
      </c>
      <c r="S5" s="2514"/>
      <c r="T5" s="2515"/>
    </row>
    <row r="6" spans="1:21" s="287" customFormat="1" ht="15.75" customHeight="1" x14ac:dyDescent="0.3">
      <c r="A6" s="1582"/>
      <c r="B6" s="1583"/>
      <c r="C6" s="1583"/>
      <c r="D6" s="1583"/>
      <c r="E6" s="1583"/>
      <c r="F6" s="1583"/>
      <c r="G6" s="1583"/>
      <c r="H6" s="1583"/>
      <c r="I6" s="1583"/>
      <c r="J6" s="1583"/>
      <c r="K6" s="1583"/>
      <c r="L6" s="1583"/>
      <c r="M6" s="1583"/>
      <c r="N6" s="1583"/>
      <c r="O6" s="1583"/>
      <c r="P6" s="1583"/>
      <c r="Q6" s="1584"/>
      <c r="R6" s="2516"/>
      <c r="S6" s="2517"/>
      <c r="T6" s="2518"/>
    </row>
    <row r="7" spans="1:21" s="287" customFormat="1" ht="15.75" customHeight="1" x14ac:dyDescent="0.3">
      <c r="A7" s="1582"/>
      <c r="B7" s="1583"/>
      <c r="C7" s="1583"/>
      <c r="D7" s="1583"/>
      <c r="E7" s="1583"/>
      <c r="F7" s="1583"/>
      <c r="G7" s="1583"/>
      <c r="H7" s="1583"/>
      <c r="I7" s="1583"/>
      <c r="J7" s="1583"/>
      <c r="K7" s="1583"/>
      <c r="L7" s="1583"/>
      <c r="M7" s="1583"/>
      <c r="N7" s="1583"/>
      <c r="O7" s="1583"/>
      <c r="P7" s="1583"/>
      <c r="Q7" s="1584"/>
      <c r="R7" s="2513" t="s">
        <v>326</v>
      </c>
      <c r="S7" s="2514"/>
      <c r="T7" s="2515"/>
    </row>
    <row r="8" spans="1:21" s="287" customFormat="1" ht="15.75" customHeight="1" x14ac:dyDescent="0.3">
      <c r="A8" s="1585"/>
      <c r="B8" s="1586"/>
      <c r="C8" s="1586"/>
      <c r="D8" s="1586"/>
      <c r="E8" s="1586"/>
      <c r="F8" s="1586"/>
      <c r="G8" s="1586"/>
      <c r="H8" s="1586"/>
      <c r="I8" s="1586"/>
      <c r="J8" s="1586"/>
      <c r="K8" s="1586"/>
      <c r="L8" s="1586"/>
      <c r="M8" s="1586"/>
      <c r="N8" s="1586"/>
      <c r="O8" s="1586"/>
      <c r="P8" s="1586"/>
      <c r="Q8" s="1587"/>
      <c r="R8" s="2516"/>
      <c r="S8" s="2517"/>
      <c r="T8" s="2518"/>
    </row>
    <row r="9" spans="1:21" s="287" customFormat="1" ht="30" customHeight="1" x14ac:dyDescent="0.3">
      <c r="A9" s="2477" t="s">
        <v>3165</v>
      </c>
      <c r="B9" s="2478"/>
      <c r="C9" s="2478"/>
      <c r="D9" s="2478"/>
      <c r="E9" s="2478"/>
      <c r="F9" s="2478"/>
      <c r="G9" s="2478"/>
      <c r="H9" s="2478"/>
      <c r="I9" s="2478"/>
      <c r="J9" s="2478"/>
      <c r="K9" s="2478"/>
      <c r="L9" s="2478"/>
      <c r="M9" s="2478"/>
      <c r="N9" s="2478"/>
      <c r="O9" s="2478"/>
      <c r="P9" s="2478"/>
      <c r="Q9" s="2478"/>
      <c r="R9" s="2478"/>
      <c r="S9" s="2478"/>
      <c r="T9" s="2479"/>
    </row>
    <row r="10" spans="1:21" s="287" customFormat="1" ht="16.5" customHeight="1" x14ac:dyDescent="0.3">
      <c r="A10" s="2508"/>
      <c r="B10" s="2509"/>
      <c r="C10" s="2509"/>
      <c r="D10" s="2509"/>
      <c r="E10" s="2509"/>
      <c r="F10" s="2509"/>
      <c r="G10" s="2509"/>
      <c r="H10" s="2509"/>
      <c r="I10" s="2509"/>
      <c r="J10" s="2509"/>
      <c r="K10" s="2509"/>
      <c r="L10" s="2509"/>
      <c r="M10" s="2509"/>
      <c r="N10" s="2509"/>
      <c r="O10" s="2509"/>
      <c r="P10" s="2509"/>
      <c r="Q10" s="2509"/>
      <c r="R10" s="2509"/>
      <c r="S10" s="2509"/>
      <c r="T10" s="2510"/>
    </row>
    <row r="11" spans="1:21" s="1113" customFormat="1" ht="26.25" customHeight="1" x14ac:dyDescent="0.25">
      <c r="A11" s="2462" t="s">
        <v>2796</v>
      </c>
      <c r="B11" s="2462" t="s">
        <v>2797</v>
      </c>
      <c r="C11" s="2500" t="s">
        <v>2798</v>
      </c>
      <c r="D11" s="2462" t="s">
        <v>2799</v>
      </c>
      <c r="E11" s="2500" t="s">
        <v>2800</v>
      </c>
      <c r="F11" s="2462" t="s">
        <v>2801</v>
      </c>
      <c r="G11" s="2462" t="s">
        <v>2802</v>
      </c>
      <c r="H11" s="2500" t="s">
        <v>2803</v>
      </c>
      <c r="I11" s="2462" t="s">
        <v>2804</v>
      </c>
      <c r="J11" s="2511" t="s">
        <v>526</v>
      </c>
      <c r="K11" s="2462" t="s">
        <v>2805</v>
      </c>
      <c r="L11" s="2500" t="s">
        <v>2806</v>
      </c>
      <c r="M11" s="2462" t="s">
        <v>2807</v>
      </c>
      <c r="N11" s="2500" t="s">
        <v>2808</v>
      </c>
      <c r="O11" s="2500" t="s">
        <v>2809</v>
      </c>
      <c r="P11" s="2502" t="s">
        <v>2810</v>
      </c>
      <c r="Q11" s="2503"/>
      <c r="R11" s="2503"/>
      <c r="S11" s="2503"/>
      <c r="T11" s="2504"/>
    </row>
    <row r="12" spans="1:21" s="1113" customFormat="1" ht="35.25" customHeight="1" x14ac:dyDescent="0.25">
      <c r="A12" s="2463"/>
      <c r="B12" s="2463"/>
      <c r="C12" s="2501"/>
      <c r="D12" s="2463"/>
      <c r="E12" s="2501"/>
      <c r="F12" s="2463"/>
      <c r="G12" s="2463"/>
      <c r="H12" s="2501"/>
      <c r="I12" s="2463"/>
      <c r="J12" s="2512"/>
      <c r="K12" s="2463"/>
      <c r="L12" s="2501"/>
      <c r="M12" s="2463"/>
      <c r="N12" s="2501"/>
      <c r="O12" s="2501"/>
      <c r="P12" s="1112" t="s">
        <v>2811</v>
      </c>
      <c r="Q12" s="1112" t="s">
        <v>2812</v>
      </c>
      <c r="R12" s="1112" t="s">
        <v>55</v>
      </c>
      <c r="S12" s="1112" t="s">
        <v>56</v>
      </c>
      <c r="T12" s="1112" t="s">
        <v>57</v>
      </c>
    </row>
    <row r="13" spans="1:21" s="1120" customFormat="1" ht="99" customHeight="1" x14ac:dyDescent="0.3">
      <c r="A13" s="2505" t="s">
        <v>2813</v>
      </c>
      <c r="B13" s="2484">
        <v>0.5</v>
      </c>
      <c r="C13" s="1116" t="s">
        <v>2814</v>
      </c>
      <c r="D13" s="1156">
        <v>0.15</v>
      </c>
      <c r="E13" s="1116" t="s">
        <v>2815</v>
      </c>
      <c r="F13" s="1156">
        <v>1</v>
      </c>
      <c r="G13" s="1156" t="s">
        <v>65</v>
      </c>
      <c r="H13" s="1116" t="s">
        <v>2816</v>
      </c>
      <c r="I13" s="1156">
        <v>1</v>
      </c>
      <c r="J13" s="1114" t="s">
        <v>370</v>
      </c>
      <c r="K13" s="1156" t="s">
        <v>69</v>
      </c>
      <c r="L13" s="1116" t="s">
        <v>2817</v>
      </c>
      <c r="M13" s="1156">
        <v>1</v>
      </c>
      <c r="N13" s="1122" t="s">
        <v>3166</v>
      </c>
      <c r="O13" s="1116" t="s">
        <v>2819</v>
      </c>
      <c r="P13" s="1139" t="s">
        <v>3167</v>
      </c>
      <c r="Q13" s="1150" t="s">
        <v>3017</v>
      </c>
      <c r="R13" s="1150" t="s">
        <v>3017</v>
      </c>
      <c r="S13" s="1150" t="s">
        <v>3017</v>
      </c>
      <c r="T13" s="1150" t="s">
        <v>3017</v>
      </c>
      <c r="U13" s="1256"/>
    </row>
    <row r="14" spans="1:21" s="1120" customFormat="1" ht="151.5" customHeight="1" x14ac:dyDescent="0.3">
      <c r="A14" s="2506"/>
      <c r="B14" s="2485"/>
      <c r="C14" s="2496" t="s">
        <v>2820</v>
      </c>
      <c r="D14" s="2450">
        <v>0.2</v>
      </c>
      <c r="E14" s="2499" t="s">
        <v>2821</v>
      </c>
      <c r="F14" s="2458">
        <v>0.5</v>
      </c>
      <c r="G14" s="1158" t="s">
        <v>84</v>
      </c>
      <c r="H14" s="709" t="s">
        <v>2822</v>
      </c>
      <c r="I14" s="1158">
        <v>0.8</v>
      </c>
      <c r="J14" s="709" t="s">
        <v>370</v>
      </c>
      <c r="K14" s="1158" t="s">
        <v>87</v>
      </c>
      <c r="L14" s="701" t="s">
        <v>2823</v>
      </c>
      <c r="M14" s="1156">
        <v>1</v>
      </c>
      <c r="N14" s="1122" t="s">
        <v>3168</v>
      </c>
      <c r="O14" s="701" t="s">
        <v>2825</v>
      </c>
      <c r="P14" s="1150">
        <v>4</v>
      </c>
      <c r="Q14" s="1150">
        <v>1</v>
      </c>
      <c r="R14" s="1150">
        <v>1</v>
      </c>
      <c r="S14" s="1150">
        <v>1</v>
      </c>
      <c r="T14" s="1150">
        <v>1</v>
      </c>
      <c r="U14" s="1256"/>
    </row>
    <row r="15" spans="1:21" s="1120" customFormat="1" ht="55.5" customHeight="1" x14ac:dyDescent="0.3">
      <c r="A15" s="2506"/>
      <c r="B15" s="2485"/>
      <c r="C15" s="2497"/>
      <c r="D15" s="2456"/>
      <c r="E15" s="2487"/>
      <c r="F15" s="2460"/>
      <c r="G15" s="1158" t="s">
        <v>93</v>
      </c>
      <c r="H15" s="709" t="s">
        <v>2827</v>
      </c>
      <c r="I15" s="1158">
        <v>0.2</v>
      </c>
      <c r="J15" s="709" t="s">
        <v>370</v>
      </c>
      <c r="K15" s="1158" t="s">
        <v>97</v>
      </c>
      <c r="L15" s="701" t="s">
        <v>2828</v>
      </c>
      <c r="M15" s="1156">
        <v>1</v>
      </c>
      <c r="N15" s="1122" t="s">
        <v>3169</v>
      </c>
      <c r="O15" s="701" t="s">
        <v>2830</v>
      </c>
      <c r="P15" s="1139" t="s">
        <v>3170</v>
      </c>
      <c r="Q15" s="1139" t="s">
        <v>3171</v>
      </c>
      <c r="R15" s="1139" t="s">
        <v>3171</v>
      </c>
      <c r="S15" s="1139" t="s">
        <v>3171</v>
      </c>
      <c r="T15" s="1139" t="s">
        <v>3171</v>
      </c>
    </row>
    <row r="16" spans="1:21" s="1120" customFormat="1" ht="49.5" x14ac:dyDescent="0.3">
      <c r="A16" s="2506"/>
      <c r="B16" s="2485"/>
      <c r="C16" s="2497"/>
      <c r="D16" s="2456"/>
      <c r="E16" s="1438" t="s">
        <v>2831</v>
      </c>
      <c r="F16" s="2469">
        <v>0.5</v>
      </c>
      <c r="G16" s="2469" t="s">
        <v>101</v>
      </c>
      <c r="H16" s="1438" t="s">
        <v>2832</v>
      </c>
      <c r="I16" s="2469">
        <v>1</v>
      </c>
      <c r="J16" s="2499" t="s">
        <v>370</v>
      </c>
      <c r="K16" s="1172" t="s">
        <v>104</v>
      </c>
      <c r="L16" s="701" t="s">
        <v>2833</v>
      </c>
      <c r="M16" s="1156">
        <v>0.2</v>
      </c>
      <c r="N16" s="1122" t="s">
        <v>3172</v>
      </c>
      <c r="O16" s="724" t="s">
        <v>2834</v>
      </c>
      <c r="P16" s="1150">
        <v>4</v>
      </c>
      <c r="Q16" s="1150">
        <v>1</v>
      </c>
      <c r="R16" s="1150">
        <v>1</v>
      </c>
      <c r="S16" s="1150">
        <v>1</v>
      </c>
      <c r="T16" s="1150">
        <v>1</v>
      </c>
      <c r="U16" s="1179"/>
    </row>
    <row r="17" spans="1:21" s="1120" customFormat="1" ht="49.5" x14ac:dyDescent="0.3">
      <c r="A17" s="2506"/>
      <c r="B17" s="2485"/>
      <c r="C17" s="2497"/>
      <c r="D17" s="2456"/>
      <c r="E17" s="1439"/>
      <c r="F17" s="2470"/>
      <c r="G17" s="2470"/>
      <c r="H17" s="1439"/>
      <c r="I17" s="2470"/>
      <c r="J17" s="2486"/>
      <c r="K17" s="1172" t="s">
        <v>341</v>
      </c>
      <c r="L17" s="879" t="s">
        <v>2835</v>
      </c>
      <c r="M17" s="1160">
        <v>0.5</v>
      </c>
      <c r="N17" s="1124" t="s">
        <v>3173</v>
      </c>
      <c r="O17" s="724" t="s">
        <v>2836</v>
      </c>
      <c r="P17" s="1150">
        <v>4</v>
      </c>
      <c r="Q17" s="1150">
        <v>1</v>
      </c>
      <c r="R17" s="1150">
        <v>1</v>
      </c>
      <c r="S17" s="1150">
        <v>1</v>
      </c>
      <c r="T17" s="1150">
        <v>1</v>
      </c>
    </row>
    <row r="18" spans="1:21" s="1120" customFormat="1" ht="33" x14ac:dyDescent="0.3">
      <c r="A18" s="2506"/>
      <c r="B18" s="2485"/>
      <c r="C18" s="2498"/>
      <c r="D18" s="2451"/>
      <c r="E18" s="1469"/>
      <c r="F18" s="2471"/>
      <c r="G18" s="2471"/>
      <c r="H18" s="1469"/>
      <c r="I18" s="2471"/>
      <c r="J18" s="2487"/>
      <c r="K18" s="1172" t="s">
        <v>342</v>
      </c>
      <c r="L18" s="701" t="s">
        <v>2837</v>
      </c>
      <c r="M18" s="1156">
        <v>0.3</v>
      </c>
      <c r="N18" s="1126" t="s">
        <v>3077</v>
      </c>
      <c r="O18" s="701" t="s">
        <v>2825</v>
      </c>
      <c r="P18" s="1150">
        <v>4</v>
      </c>
      <c r="Q18" s="1150">
        <v>1</v>
      </c>
      <c r="R18" s="1150">
        <v>1</v>
      </c>
      <c r="S18" s="1150">
        <v>1</v>
      </c>
      <c r="T18" s="1150">
        <v>1</v>
      </c>
    </row>
    <row r="19" spans="1:21" s="1120" customFormat="1" ht="132" customHeight="1" x14ac:dyDescent="0.3">
      <c r="A19" s="2506"/>
      <c r="B19" s="2485"/>
      <c r="C19" s="2496" t="s">
        <v>2838</v>
      </c>
      <c r="D19" s="2450">
        <v>0.2</v>
      </c>
      <c r="E19" s="2499" t="s">
        <v>2839</v>
      </c>
      <c r="F19" s="2450">
        <v>1</v>
      </c>
      <c r="G19" s="2450" t="s">
        <v>107</v>
      </c>
      <c r="H19" s="2490" t="s">
        <v>2840</v>
      </c>
      <c r="I19" s="2458">
        <v>0.6</v>
      </c>
      <c r="J19" s="2490" t="s">
        <v>370</v>
      </c>
      <c r="K19" s="1158" t="s">
        <v>110</v>
      </c>
      <c r="L19" s="1163" t="s">
        <v>2841</v>
      </c>
      <c r="M19" s="1156">
        <v>0.15</v>
      </c>
      <c r="N19" s="1126" t="s">
        <v>2818</v>
      </c>
      <c r="O19" s="1127" t="s">
        <v>2842</v>
      </c>
      <c r="P19" s="1119">
        <v>4</v>
      </c>
      <c r="Q19" s="1119">
        <v>1</v>
      </c>
      <c r="R19" s="1119">
        <v>1</v>
      </c>
      <c r="S19" s="1119">
        <v>1</v>
      </c>
      <c r="T19" s="1119">
        <v>1</v>
      </c>
    </row>
    <row r="20" spans="1:21" s="1120" customFormat="1" ht="188.25" customHeight="1" x14ac:dyDescent="0.3">
      <c r="A20" s="2506"/>
      <c r="B20" s="2485"/>
      <c r="C20" s="2497"/>
      <c r="D20" s="2456"/>
      <c r="E20" s="2486"/>
      <c r="F20" s="2456"/>
      <c r="G20" s="2456"/>
      <c r="H20" s="2491"/>
      <c r="I20" s="2459"/>
      <c r="J20" s="2491"/>
      <c r="K20" s="1158" t="s">
        <v>345</v>
      </c>
      <c r="L20" s="703" t="s">
        <v>2843</v>
      </c>
      <c r="M20" s="1156">
        <v>0.1</v>
      </c>
      <c r="N20" s="1126" t="s">
        <v>2818</v>
      </c>
      <c r="O20" s="1127" t="s">
        <v>2844</v>
      </c>
      <c r="P20" s="1119">
        <v>4</v>
      </c>
      <c r="Q20" s="1119">
        <v>1</v>
      </c>
      <c r="R20" s="1119">
        <v>1</v>
      </c>
      <c r="S20" s="1119">
        <v>1</v>
      </c>
      <c r="T20" s="1119">
        <v>1</v>
      </c>
    </row>
    <row r="21" spans="1:21" s="1120" customFormat="1" ht="116.25" customHeight="1" x14ac:dyDescent="0.3">
      <c r="A21" s="2506"/>
      <c r="B21" s="2485"/>
      <c r="C21" s="2497"/>
      <c r="D21" s="2456"/>
      <c r="E21" s="2486"/>
      <c r="F21" s="2456"/>
      <c r="G21" s="2456"/>
      <c r="H21" s="2491"/>
      <c r="I21" s="2459"/>
      <c r="J21" s="2491"/>
      <c r="K21" s="1158" t="s">
        <v>1755</v>
      </c>
      <c r="L21" s="1164" t="s">
        <v>2845</v>
      </c>
      <c r="M21" s="1156">
        <v>0.15</v>
      </c>
      <c r="N21" s="1126"/>
      <c r="O21" s="1127" t="s">
        <v>2846</v>
      </c>
      <c r="P21" s="1119">
        <v>3</v>
      </c>
      <c r="Q21" s="1119"/>
      <c r="R21" s="1119">
        <v>1</v>
      </c>
      <c r="S21" s="1119">
        <v>1</v>
      </c>
      <c r="T21" s="1119">
        <v>1</v>
      </c>
    </row>
    <row r="22" spans="1:21" s="1120" customFormat="1" ht="121.5" customHeight="1" x14ac:dyDescent="0.3">
      <c r="A22" s="2506"/>
      <c r="B22" s="2485"/>
      <c r="C22" s="2497"/>
      <c r="D22" s="2456"/>
      <c r="E22" s="2486"/>
      <c r="F22" s="2456"/>
      <c r="G22" s="2456"/>
      <c r="H22" s="2491"/>
      <c r="I22" s="2459"/>
      <c r="J22" s="2491"/>
      <c r="K22" s="1158" t="s">
        <v>2197</v>
      </c>
      <c r="L22" s="1164" t="s">
        <v>2847</v>
      </c>
      <c r="M22" s="1156">
        <v>0.1</v>
      </c>
      <c r="N22" s="1126"/>
      <c r="O22" s="1127" t="s">
        <v>2848</v>
      </c>
      <c r="P22" s="1119">
        <v>3</v>
      </c>
      <c r="Q22" s="1119"/>
      <c r="R22" s="1119">
        <v>1</v>
      </c>
      <c r="S22" s="1119">
        <v>1</v>
      </c>
      <c r="T22" s="1119">
        <v>1</v>
      </c>
    </row>
    <row r="23" spans="1:21" s="1120" customFormat="1" ht="116.25" customHeight="1" x14ac:dyDescent="0.3">
      <c r="A23" s="2506"/>
      <c r="B23" s="2485"/>
      <c r="C23" s="2497"/>
      <c r="D23" s="2456"/>
      <c r="E23" s="2486"/>
      <c r="F23" s="2456"/>
      <c r="G23" s="2456"/>
      <c r="H23" s="2491"/>
      <c r="I23" s="2459"/>
      <c r="J23" s="2491"/>
      <c r="K23" s="1158" t="s">
        <v>2201</v>
      </c>
      <c r="L23" s="1164" t="s">
        <v>2849</v>
      </c>
      <c r="M23" s="1156">
        <v>0.1</v>
      </c>
      <c r="N23" s="1126"/>
      <c r="O23" s="1127" t="s">
        <v>2933</v>
      </c>
      <c r="P23" s="1119">
        <v>3</v>
      </c>
      <c r="Q23" s="1119"/>
      <c r="R23" s="1119">
        <v>1</v>
      </c>
      <c r="S23" s="1119">
        <v>1</v>
      </c>
      <c r="T23" s="1119">
        <v>1</v>
      </c>
    </row>
    <row r="24" spans="1:21" s="1120" customFormat="1" ht="77.25" customHeight="1" x14ac:dyDescent="0.3">
      <c r="A24" s="2506"/>
      <c r="B24" s="2485"/>
      <c r="C24" s="2497"/>
      <c r="D24" s="2456"/>
      <c r="E24" s="2486"/>
      <c r="F24" s="2456"/>
      <c r="G24" s="2451"/>
      <c r="H24" s="2492"/>
      <c r="I24" s="2460"/>
      <c r="J24" s="2492"/>
      <c r="K24" s="1158" t="s">
        <v>2204</v>
      </c>
      <c r="L24" s="1127" t="s">
        <v>2850</v>
      </c>
      <c r="M24" s="1156">
        <v>0.4</v>
      </c>
      <c r="N24" s="1126" t="s">
        <v>2818</v>
      </c>
      <c r="O24" s="1127" t="s">
        <v>2851</v>
      </c>
      <c r="P24" s="1119">
        <v>4</v>
      </c>
      <c r="Q24" s="1119">
        <v>1</v>
      </c>
      <c r="R24" s="1119">
        <v>1</v>
      </c>
      <c r="S24" s="1119">
        <v>1</v>
      </c>
      <c r="T24" s="1119">
        <v>1</v>
      </c>
    </row>
    <row r="25" spans="1:21" s="1120" customFormat="1" ht="68.25" customHeight="1" x14ac:dyDescent="0.3">
      <c r="A25" s="2506"/>
      <c r="B25" s="2485"/>
      <c r="C25" s="2498"/>
      <c r="D25" s="2451"/>
      <c r="E25" s="2487"/>
      <c r="F25" s="2451"/>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1" s="1120" customFormat="1" ht="49.5" x14ac:dyDescent="0.3">
      <c r="A26" s="2506"/>
      <c r="B26" s="2485"/>
      <c r="C26" s="2496" t="s">
        <v>2855</v>
      </c>
      <c r="D26" s="2450">
        <v>0.15</v>
      </c>
      <c r="E26" s="2499" t="s">
        <v>2856</v>
      </c>
      <c r="F26" s="2450">
        <v>1</v>
      </c>
      <c r="G26" s="2450" t="s">
        <v>121</v>
      </c>
      <c r="H26" s="2493" t="s">
        <v>2857</v>
      </c>
      <c r="I26" s="2466">
        <v>1</v>
      </c>
      <c r="J26" s="2431" t="s">
        <v>370</v>
      </c>
      <c r="K26" s="1156" t="s">
        <v>124</v>
      </c>
      <c r="L26" s="1129" t="s">
        <v>3174</v>
      </c>
      <c r="M26" s="1156">
        <v>0.15</v>
      </c>
      <c r="N26" s="1122" t="s">
        <v>3175</v>
      </c>
      <c r="O26" s="1129" t="s">
        <v>2860</v>
      </c>
      <c r="P26" s="1150">
        <v>8</v>
      </c>
      <c r="Q26" s="1150">
        <v>2</v>
      </c>
      <c r="R26" s="1150">
        <v>2</v>
      </c>
      <c r="S26" s="1150">
        <v>2</v>
      </c>
      <c r="T26" s="1150">
        <v>2</v>
      </c>
    </row>
    <row r="27" spans="1:21" s="1120" customFormat="1" ht="49.5" x14ac:dyDescent="0.3">
      <c r="A27" s="2506"/>
      <c r="B27" s="2485"/>
      <c r="C27" s="2497"/>
      <c r="D27" s="2456"/>
      <c r="E27" s="2486"/>
      <c r="F27" s="2456"/>
      <c r="G27" s="2456"/>
      <c r="H27" s="2494"/>
      <c r="I27" s="2467"/>
      <c r="J27" s="2431"/>
      <c r="K27" s="1156" t="s">
        <v>1020</v>
      </c>
      <c r="L27" s="1129" t="s">
        <v>3176</v>
      </c>
      <c r="M27" s="1156">
        <v>0.1</v>
      </c>
      <c r="N27" s="1122" t="s">
        <v>3077</v>
      </c>
      <c r="O27" s="1129" t="s">
        <v>2860</v>
      </c>
      <c r="P27" s="1150">
        <v>20</v>
      </c>
      <c r="Q27" s="1150">
        <v>5</v>
      </c>
      <c r="R27" s="1150">
        <v>5</v>
      </c>
      <c r="S27" s="1150">
        <v>5</v>
      </c>
      <c r="T27" s="1150">
        <v>5</v>
      </c>
    </row>
    <row r="28" spans="1:21" s="1120" customFormat="1" ht="66" x14ac:dyDescent="0.3">
      <c r="A28" s="2506"/>
      <c r="B28" s="2485"/>
      <c r="C28" s="2497"/>
      <c r="D28" s="2456"/>
      <c r="E28" s="2486"/>
      <c r="F28" s="2456"/>
      <c r="G28" s="2456"/>
      <c r="H28" s="2494"/>
      <c r="I28" s="2467"/>
      <c r="J28" s="2431"/>
      <c r="K28" s="1156" t="s">
        <v>1775</v>
      </c>
      <c r="L28" s="1129" t="s">
        <v>3177</v>
      </c>
      <c r="M28" s="1156">
        <v>0.25</v>
      </c>
      <c r="N28" s="1122" t="s">
        <v>3175</v>
      </c>
      <c r="O28" s="1129" t="s">
        <v>3178</v>
      </c>
      <c r="P28" s="1139" t="s">
        <v>3179</v>
      </c>
      <c r="Q28" s="1150" t="s">
        <v>3180</v>
      </c>
      <c r="R28" s="1150" t="s">
        <v>3180</v>
      </c>
      <c r="S28" s="1150" t="s">
        <v>3180</v>
      </c>
      <c r="T28" s="1150" t="s">
        <v>3180</v>
      </c>
      <c r="U28" s="1257" t="s">
        <v>3181</v>
      </c>
    </row>
    <row r="29" spans="1:21" s="1120" customFormat="1" ht="66" x14ac:dyDescent="0.3">
      <c r="A29" s="2506"/>
      <c r="B29" s="2485"/>
      <c r="C29" s="2497"/>
      <c r="D29" s="2456"/>
      <c r="E29" s="2486"/>
      <c r="F29" s="2456"/>
      <c r="G29" s="2456"/>
      <c r="H29" s="2494"/>
      <c r="I29" s="2467"/>
      <c r="J29" s="2431"/>
      <c r="K29" s="1156" t="s">
        <v>1778</v>
      </c>
      <c r="L29" s="1129" t="s">
        <v>2864</v>
      </c>
      <c r="M29" s="1156">
        <v>0.25</v>
      </c>
      <c r="N29" s="1130" t="s">
        <v>3182</v>
      </c>
      <c r="O29" s="1129" t="s">
        <v>2865</v>
      </c>
      <c r="P29" s="1139">
        <v>12</v>
      </c>
      <c r="Q29" s="1150">
        <v>3</v>
      </c>
      <c r="R29" s="1150">
        <v>3</v>
      </c>
      <c r="S29" s="1150">
        <v>3</v>
      </c>
      <c r="T29" s="1150">
        <v>3</v>
      </c>
    </row>
    <row r="30" spans="1:21" s="1120" customFormat="1" ht="106.5" customHeight="1" x14ac:dyDescent="0.3">
      <c r="A30" s="2506"/>
      <c r="B30" s="2485"/>
      <c r="C30" s="2498"/>
      <c r="D30" s="2451"/>
      <c r="E30" s="2487"/>
      <c r="F30" s="2451"/>
      <c r="G30" s="2451"/>
      <c r="H30" s="2495"/>
      <c r="I30" s="2468"/>
      <c r="J30" s="2431"/>
      <c r="K30" s="1156" t="s">
        <v>3183</v>
      </c>
      <c r="L30" s="1129" t="s">
        <v>2866</v>
      </c>
      <c r="M30" s="1156">
        <v>0.25</v>
      </c>
      <c r="N30" s="1122" t="s">
        <v>3184</v>
      </c>
      <c r="O30" s="1129" t="s">
        <v>3185</v>
      </c>
      <c r="P30" s="1139" t="s">
        <v>3186</v>
      </c>
      <c r="Q30" s="1139" t="s">
        <v>3187</v>
      </c>
      <c r="R30" s="1139" t="s">
        <v>3187</v>
      </c>
      <c r="S30" s="1139" t="s">
        <v>3187</v>
      </c>
      <c r="T30" s="1139" t="s">
        <v>3187</v>
      </c>
    </row>
    <row r="31" spans="1:21" s="1120" customFormat="1" ht="115.5" x14ac:dyDescent="0.3">
      <c r="A31" s="2506"/>
      <c r="B31" s="2485"/>
      <c r="C31" s="2431" t="s">
        <v>2868</v>
      </c>
      <c r="D31" s="2432">
        <v>0.15</v>
      </c>
      <c r="E31" s="2425" t="s">
        <v>2869</v>
      </c>
      <c r="F31" s="2432">
        <v>1</v>
      </c>
      <c r="G31" s="2432" t="s">
        <v>127</v>
      </c>
      <c r="H31" s="2425" t="s">
        <v>2870</v>
      </c>
      <c r="I31" s="2432">
        <v>0.4</v>
      </c>
      <c r="J31" s="2425" t="s">
        <v>370</v>
      </c>
      <c r="K31" s="1131" t="s">
        <v>130</v>
      </c>
      <c r="L31" s="701" t="s">
        <v>2871</v>
      </c>
      <c r="M31" s="1156">
        <v>0.5</v>
      </c>
      <c r="N31" s="1122" t="s">
        <v>3188</v>
      </c>
      <c r="O31" s="701" t="s">
        <v>2872</v>
      </c>
      <c r="P31" s="1139" t="s">
        <v>3179</v>
      </c>
      <c r="Q31" s="1139" t="s">
        <v>3189</v>
      </c>
      <c r="R31" s="1139" t="s">
        <v>3189</v>
      </c>
      <c r="S31" s="1139" t="s">
        <v>3189</v>
      </c>
      <c r="T31" s="1139" t="s">
        <v>3189</v>
      </c>
    </row>
    <row r="32" spans="1:21" s="1120" customFormat="1" ht="115.5" x14ac:dyDescent="0.3">
      <c r="A32" s="2506"/>
      <c r="B32" s="2485"/>
      <c r="C32" s="2431"/>
      <c r="D32" s="2432"/>
      <c r="E32" s="2425"/>
      <c r="F32" s="2432"/>
      <c r="G32" s="2432"/>
      <c r="H32" s="2425"/>
      <c r="I32" s="2432"/>
      <c r="J32" s="2425"/>
      <c r="K32" s="1131" t="s">
        <v>737</v>
      </c>
      <c r="L32" s="701" t="s">
        <v>2873</v>
      </c>
      <c r="M32" s="1156">
        <v>0.5</v>
      </c>
      <c r="N32" s="1122" t="s">
        <v>3190</v>
      </c>
      <c r="O32" s="701" t="s">
        <v>2874</v>
      </c>
      <c r="P32" s="1139" t="s">
        <v>3179</v>
      </c>
      <c r="Q32" s="1139" t="s">
        <v>3189</v>
      </c>
      <c r="R32" s="1139" t="s">
        <v>3189</v>
      </c>
      <c r="S32" s="1139" t="s">
        <v>3189</v>
      </c>
      <c r="T32" s="1139" t="s">
        <v>3189</v>
      </c>
    </row>
    <row r="33" spans="1:21" s="1120" customFormat="1" ht="126" customHeight="1" x14ac:dyDescent="0.3">
      <c r="A33" s="2506"/>
      <c r="B33" s="2485"/>
      <c r="C33" s="2431"/>
      <c r="D33" s="2432"/>
      <c r="E33" s="2425"/>
      <c r="F33" s="2432"/>
      <c r="G33" s="1131" t="s">
        <v>132</v>
      </c>
      <c r="H33" s="709" t="s">
        <v>2875</v>
      </c>
      <c r="I33" s="1131">
        <v>0.3</v>
      </c>
      <c r="J33" s="709" t="s">
        <v>370</v>
      </c>
      <c r="K33" s="1131" t="s">
        <v>136</v>
      </c>
      <c r="L33" s="701" t="s">
        <v>2876</v>
      </c>
      <c r="M33" s="1156">
        <v>1</v>
      </c>
      <c r="N33" s="1122"/>
      <c r="O33" s="701" t="s">
        <v>2877</v>
      </c>
      <c r="P33" s="1119">
        <v>48</v>
      </c>
      <c r="Q33" s="878" t="s">
        <v>2878</v>
      </c>
      <c r="R33" s="878" t="s">
        <v>2878</v>
      </c>
      <c r="S33" s="878" t="s">
        <v>2878</v>
      </c>
      <c r="T33" s="878" t="s">
        <v>2878</v>
      </c>
    </row>
    <row r="34" spans="1:21" s="1120" customFormat="1" ht="100.5" customHeight="1" x14ac:dyDescent="0.3">
      <c r="A34" s="2506"/>
      <c r="B34" s="2485"/>
      <c r="C34" s="2431"/>
      <c r="D34" s="2432"/>
      <c r="E34" s="2425"/>
      <c r="F34" s="2432"/>
      <c r="G34" s="1132" t="s">
        <v>140</v>
      </c>
      <c r="H34" s="1128" t="s">
        <v>2879</v>
      </c>
      <c r="I34" s="1131">
        <v>0.3</v>
      </c>
      <c r="J34" s="1128" t="s">
        <v>370</v>
      </c>
      <c r="K34" s="1133" t="s">
        <v>143</v>
      </c>
      <c r="L34" s="1128" t="s">
        <v>2880</v>
      </c>
      <c r="M34" s="1156">
        <v>1</v>
      </c>
      <c r="N34" s="1122"/>
      <c r="O34" s="701" t="s">
        <v>2881</v>
      </c>
      <c r="P34" s="1119">
        <v>48</v>
      </c>
      <c r="Q34" s="878" t="s">
        <v>2878</v>
      </c>
      <c r="R34" s="878" t="s">
        <v>2878</v>
      </c>
      <c r="S34" s="878" t="s">
        <v>2878</v>
      </c>
      <c r="T34" s="878" t="s">
        <v>2878</v>
      </c>
    </row>
    <row r="35" spans="1:21" s="1120" customFormat="1" ht="132" x14ac:dyDescent="0.3">
      <c r="A35" s="2506"/>
      <c r="B35" s="2485"/>
      <c r="C35" s="2488" t="s">
        <v>2882</v>
      </c>
      <c r="D35" s="2466">
        <v>0.15</v>
      </c>
      <c r="E35" s="2488" t="s">
        <v>2883</v>
      </c>
      <c r="F35" s="2466">
        <v>1</v>
      </c>
      <c r="G35" s="2450" t="s">
        <v>762</v>
      </c>
      <c r="H35" s="2482" t="s">
        <v>2884</v>
      </c>
      <c r="I35" s="2484">
        <v>1</v>
      </c>
      <c r="J35" s="1258" t="s">
        <v>574</v>
      </c>
      <c r="K35" s="1168" t="s">
        <v>766</v>
      </c>
      <c r="L35" s="1136" t="s">
        <v>2885</v>
      </c>
      <c r="M35" s="1169">
        <v>0.2</v>
      </c>
      <c r="N35" s="1134"/>
      <c r="O35" s="701" t="s">
        <v>2886</v>
      </c>
      <c r="P35" s="1139" t="s">
        <v>3191</v>
      </c>
      <c r="Q35" s="1259" t="s">
        <v>3017</v>
      </c>
      <c r="R35" s="1259" t="s">
        <v>3017</v>
      </c>
      <c r="S35" s="1259" t="s">
        <v>3017</v>
      </c>
      <c r="T35" s="1139" t="s">
        <v>3191</v>
      </c>
      <c r="U35" s="1260" t="s">
        <v>3192</v>
      </c>
    </row>
    <row r="36" spans="1:21" s="1120" customFormat="1" ht="66" x14ac:dyDescent="0.3">
      <c r="A36" s="2506"/>
      <c r="B36" s="2485"/>
      <c r="C36" s="2489"/>
      <c r="D36" s="2467"/>
      <c r="E36" s="2489"/>
      <c r="F36" s="2467"/>
      <c r="G36" s="2456"/>
      <c r="H36" s="2483"/>
      <c r="I36" s="2485"/>
      <c r="J36" s="1261"/>
      <c r="K36" s="1168" t="s">
        <v>770</v>
      </c>
      <c r="L36" s="879" t="s">
        <v>2887</v>
      </c>
      <c r="M36" s="1160">
        <v>0.2</v>
      </c>
      <c r="N36" s="879" t="s">
        <v>3193</v>
      </c>
      <c r="O36" s="701" t="s">
        <v>2888</v>
      </c>
      <c r="P36" s="879" t="s">
        <v>3194</v>
      </c>
      <c r="Q36" s="879" t="s">
        <v>3017</v>
      </c>
      <c r="R36" s="879" t="s">
        <v>3017</v>
      </c>
      <c r="S36" s="879" t="s">
        <v>3017</v>
      </c>
      <c r="T36" s="879" t="s">
        <v>3017</v>
      </c>
      <c r="U36" s="1262"/>
    </row>
    <row r="37" spans="1:21" s="1120" customFormat="1" ht="115.5" x14ac:dyDescent="0.3">
      <c r="A37" s="2506"/>
      <c r="B37" s="2485"/>
      <c r="C37" s="2489"/>
      <c r="D37" s="2467"/>
      <c r="E37" s="2489"/>
      <c r="F37" s="2467"/>
      <c r="G37" s="2456"/>
      <c r="H37" s="2483"/>
      <c r="I37" s="2485"/>
      <c r="J37" s="1261"/>
      <c r="K37" s="1168" t="s">
        <v>772</v>
      </c>
      <c r="L37" s="879" t="s">
        <v>2889</v>
      </c>
      <c r="M37" s="1160">
        <v>0.1</v>
      </c>
      <c r="N37" s="879" t="s">
        <v>3195</v>
      </c>
      <c r="O37" s="701" t="s">
        <v>2890</v>
      </c>
      <c r="P37" s="879" t="s">
        <v>3196</v>
      </c>
      <c r="Q37" s="879" t="s">
        <v>3197</v>
      </c>
      <c r="R37" s="879" t="s">
        <v>3198</v>
      </c>
      <c r="S37" s="879" t="s">
        <v>3199</v>
      </c>
      <c r="T37" s="879" t="s">
        <v>3200</v>
      </c>
      <c r="U37" s="1262"/>
    </row>
    <row r="38" spans="1:21" s="1120" customFormat="1" ht="115.5" x14ac:dyDescent="0.3">
      <c r="A38" s="2506"/>
      <c r="B38" s="2485"/>
      <c r="C38" s="2489"/>
      <c r="D38" s="2467"/>
      <c r="E38" s="2489"/>
      <c r="F38" s="2467"/>
      <c r="G38" s="2456"/>
      <c r="H38" s="2483"/>
      <c r="I38" s="2485"/>
      <c r="J38" s="1261"/>
      <c r="K38" s="1168" t="s">
        <v>2051</v>
      </c>
      <c r="L38" s="879" t="s">
        <v>2891</v>
      </c>
      <c r="M38" s="1160">
        <v>0.1</v>
      </c>
      <c r="N38" s="879" t="s">
        <v>3195</v>
      </c>
      <c r="O38" s="701" t="s">
        <v>2892</v>
      </c>
      <c r="P38" s="879" t="s">
        <v>3201</v>
      </c>
      <c r="Q38" s="879" t="s">
        <v>2943</v>
      </c>
      <c r="R38" s="879" t="s">
        <v>2943</v>
      </c>
      <c r="S38" s="879" t="s">
        <v>2943</v>
      </c>
      <c r="T38" s="879" t="s">
        <v>2943</v>
      </c>
      <c r="U38" s="1262"/>
    </row>
    <row r="39" spans="1:21" s="1120" customFormat="1" ht="66" x14ac:dyDescent="0.3">
      <c r="A39" s="2506"/>
      <c r="B39" s="2485"/>
      <c r="C39" s="2489"/>
      <c r="D39" s="2467"/>
      <c r="E39" s="2489"/>
      <c r="F39" s="2467"/>
      <c r="G39" s="2456"/>
      <c r="H39" s="2483"/>
      <c r="I39" s="2485"/>
      <c r="J39" s="1261"/>
      <c r="K39" s="1168" t="s">
        <v>2054</v>
      </c>
      <c r="L39" s="879" t="s">
        <v>2893</v>
      </c>
      <c r="M39" s="1160">
        <v>0.2</v>
      </c>
      <c r="N39" s="879" t="s">
        <v>3202</v>
      </c>
      <c r="O39" s="701" t="s">
        <v>2894</v>
      </c>
      <c r="P39" s="879" t="s">
        <v>3203</v>
      </c>
      <c r="Q39" s="879" t="s">
        <v>3204</v>
      </c>
      <c r="R39" s="879" t="s">
        <v>3205</v>
      </c>
      <c r="S39" s="879" t="s">
        <v>3204</v>
      </c>
      <c r="T39" s="879" t="s">
        <v>3204</v>
      </c>
      <c r="U39" s="1262"/>
    </row>
    <row r="40" spans="1:21" s="1120" customFormat="1" ht="148.5" x14ac:dyDescent="0.3">
      <c r="A40" s="2506"/>
      <c r="B40" s="2485"/>
      <c r="C40" s="2489"/>
      <c r="D40" s="2467"/>
      <c r="E40" s="2489"/>
      <c r="F40" s="2467"/>
      <c r="G40" s="2456"/>
      <c r="H40" s="2483"/>
      <c r="I40" s="2485"/>
      <c r="J40" s="1261"/>
      <c r="K40" s="1168" t="s">
        <v>2057</v>
      </c>
      <c r="L40" s="879" t="s">
        <v>2895</v>
      </c>
      <c r="M40" s="1160">
        <v>0.1</v>
      </c>
      <c r="N40" s="879" t="s">
        <v>3206</v>
      </c>
      <c r="O40" s="701" t="s">
        <v>2896</v>
      </c>
      <c r="P40" s="879" t="s">
        <v>3207</v>
      </c>
      <c r="Q40" s="879" t="s">
        <v>3208</v>
      </c>
      <c r="R40" s="879" t="s">
        <v>3208</v>
      </c>
      <c r="S40" s="879" t="s">
        <v>3208</v>
      </c>
      <c r="T40" s="879" t="s">
        <v>3209</v>
      </c>
      <c r="U40" s="1179"/>
    </row>
    <row r="41" spans="1:21" s="1120" customFormat="1" ht="115.5" x14ac:dyDescent="0.3">
      <c r="A41" s="2506"/>
      <c r="B41" s="2485"/>
      <c r="C41" s="2489"/>
      <c r="D41" s="2467"/>
      <c r="E41" s="2489"/>
      <c r="F41" s="2467"/>
      <c r="G41" s="2451"/>
      <c r="H41" s="2427"/>
      <c r="I41" s="2457"/>
      <c r="J41" s="1263"/>
      <c r="K41" s="1168" t="s">
        <v>2060</v>
      </c>
      <c r="L41" s="879" t="s">
        <v>2897</v>
      </c>
      <c r="M41" s="1160">
        <v>0.1</v>
      </c>
      <c r="N41" s="879" t="s">
        <v>3210</v>
      </c>
      <c r="O41" s="701" t="s">
        <v>2898</v>
      </c>
      <c r="P41" s="926">
        <v>12</v>
      </c>
      <c r="Q41" s="926">
        <v>3</v>
      </c>
      <c r="R41" s="926">
        <v>3</v>
      </c>
      <c r="S41" s="926">
        <v>3</v>
      </c>
      <c r="T41" s="926">
        <v>3</v>
      </c>
      <c r="U41" s="1179"/>
    </row>
    <row r="42" spans="1:21" s="1120" customFormat="1" ht="132" x14ac:dyDescent="0.3">
      <c r="A42" s="2506"/>
      <c r="B42" s="2485">
        <v>0.5</v>
      </c>
      <c r="C42" s="2486" t="s">
        <v>2899</v>
      </c>
      <c r="D42" s="2456">
        <v>1</v>
      </c>
      <c r="E42" s="2486" t="s">
        <v>2900</v>
      </c>
      <c r="F42" s="2456">
        <v>1</v>
      </c>
      <c r="G42" s="2450" t="s">
        <v>776</v>
      </c>
      <c r="H42" s="2480" t="s">
        <v>2901</v>
      </c>
      <c r="I42" s="2458">
        <v>0.2</v>
      </c>
      <c r="J42" s="2480" t="s">
        <v>370</v>
      </c>
      <c r="K42" s="1158" t="s">
        <v>779</v>
      </c>
      <c r="L42" s="1140" t="s">
        <v>2902</v>
      </c>
      <c r="M42" s="1156">
        <v>0.5</v>
      </c>
      <c r="N42" s="879" t="s">
        <v>3211</v>
      </c>
      <c r="O42" s="1140" t="s">
        <v>2903</v>
      </c>
      <c r="P42" s="879" t="s">
        <v>3212</v>
      </c>
      <c r="Q42" s="879" t="s">
        <v>3213</v>
      </c>
      <c r="R42" s="1185"/>
      <c r="S42" s="1185"/>
      <c r="T42" s="1185"/>
      <c r="U42" s="1179"/>
    </row>
    <row r="43" spans="1:21" s="1120" customFormat="1" ht="99" x14ac:dyDescent="0.3">
      <c r="A43" s="2506"/>
      <c r="B43" s="2485"/>
      <c r="C43" s="2486"/>
      <c r="D43" s="2456"/>
      <c r="E43" s="2486"/>
      <c r="F43" s="2456"/>
      <c r="G43" s="2451"/>
      <c r="H43" s="2481"/>
      <c r="I43" s="2460"/>
      <c r="J43" s="2481"/>
      <c r="K43" s="1158" t="s">
        <v>927</v>
      </c>
      <c r="L43" s="701" t="s">
        <v>2904</v>
      </c>
      <c r="M43" s="1156">
        <v>0.5</v>
      </c>
      <c r="N43" s="1141" t="s">
        <v>3214</v>
      </c>
      <c r="O43" s="701" t="s">
        <v>2905</v>
      </c>
      <c r="P43" s="879" t="s">
        <v>3215</v>
      </c>
      <c r="Q43" s="879" t="s">
        <v>3216</v>
      </c>
      <c r="R43" s="879"/>
      <c r="S43" s="926"/>
      <c r="T43" s="926"/>
      <c r="U43" s="1179"/>
    </row>
    <row r="44" spans="1:21" s="1120" customFormat="1" ht="148.5" x14ac:dyDescent="0.3">
      <c r="A44" s="2506"/>
      <c r="B44" s="2485"/>
      <c r="C44" s="2486"/>
      <c r="D44" s="2456"/>
      <c r="E44" s="2486"/>
      <c r="F44" s="2456"/>
      <c r="G44" s="1131" t="s">
        <v>784</v>
      </c>
      <c r="H44" s="1142" t="s">
        <v>2906</v>
      </c>
      <c r="I44" s="1158">
        <v>0.1</v>
      </c>
      <c r="J44" s="1142" t="s">
        <v>370</v>
      </c>
      <c r="K44" s="1158" t="s">
        <v>787</v>
      </c>
      <c r="L44" s="701" t="s">
        <v>2907</v>
      </c>
      <c r="M44" s="1156">
        <v>1</v>
      </c>
      <c r="N44" s="1122" t="s">
        <v>3217</v>
      </c>
      <c r="O44" s="701" t="s">
        <v>2908</v>
      </c>
      <c r="P44" s="879" t="s">
        <v>3218</v>
      </c>
      <c r="Q44" s="879">
        <v>12</v>
      </c>
      <c r="R44" s="879">
        <v>12</v>
      </c>
      <c r="S44" s="879">
        <v>12</v>
      </c>
      <c r="T44" s="879">
        <v>12</v>
      </c>
      <c r="U44" s="1256" t="s">
        <v>3219</v>
      </c>
    </row>
    <row r="45" spans="1:21" s="1120" customFormat="1" ht="49.5" x14ac:dyDescent="0.3">
      <c r="A45" s="2506"/>
      <c r="B45" s="2485"/>
      <c r="C45" s="2486"/>
      <c r="D45" s="2456"/>
      <c r="E45" s="2486"/>
      <c r="F45" s="2456"/>
      <c r="G45" s="1131" t="s">
        <v>790</v>
      </c>
      <c r="H45" s="1142" t="s">
        <v>2909</v>
      </c>
      <c r="I45" s="1170">
        <v>0.2</v>
      </c>
      <c r="J45" s="1142" t="s">
        <v>370</v>
      </c>
      <c r="K45" s="1170" t="s">
        <v>793</v>
      </c>
      <c r="L45" s="926" t="s">
        <v>2910</v>
      </c>
      <c r="M45" s="1171">
        <v>1</v>
      </c>
      <c r="N45" s="1259" t="s">
        <v>3220</v>
      </c>
      <c r="O45" s="709" t="s">
        <v>2911</v>
      </c>
      <c r="P45" s="1264">
        <v>4</v>
      </c>
      <c r="Q45" s="1264" t="s">
        <v>3221</v>
      </c>
      <c r="R45" s="1264" t="s">
        <v>2995</v>
      </c>
      <c r="S45" s="1264" t="s">
        <v>2995</v>
      </c>
      <c r="T45" s="1264" t="s">
        <v>2995</v>
      </c>
      <c r="U45" s="1179"/>
    </row>
    <row r="46" spans="1:21" s="1120" customFormat="1" ht="49.5" customHeight="1" x14ac:dyDescent="0.3">
      <c r="A46" s="2506"/>
      <c r="B46" s="2485"/>
      <c r="C46" s="2486"/>
      <c r="D46" s="2456"/>
      <c r="E46" s="2486"/>
      <c r="F46" s="2456"/>
      <c r="G46" s="2466" t="s">
        <v>795</v>
      </c>
      <c r="H46" s="1438" t="s">
        <v>2912</v>
      </c>
      <c r="I46" s="2469">
        <v>0.3</v>
      </c>
      <c r="J46" s="1265" t="s">
        <v>370</v>
      </c>
      <c r="K46" s="1172" t="s">
        <v>798</v>
      </c>
      <c r="L46" s="879" t="s">
        <v>2913</v>
      </c>
      <c r="M46" s="1171">
        <v>0.5</v>
      </c>
      <c r="N46" s="1147"/>
      <c r="O46" s="701" t="s">
        <v>2914</v>
      </c>
      <c r="P46" s="1173" t="s">
        <v>2915</v>
      </c>
      <c r="Q46" s="1173">
        <v>1</v>
      </c>
      <c r="R46" s="1173">
        <v>1</v>
      </c>
      <c r="S46" s="1173">
        <v>1</v>
      </c>
      <c r="T46" s="1173">
        <v>1</v>
      </c>
    </row>
    <row r="47" spans="1:21" s="1120" customFormat="1" ht="49.5" x14ac:dyDescent="0.3">
      <c r="A47" s="2506"/>
      <c r="B47" s="2485"/>
      <c r="C47" s="2486"/>
      <c r="D47" s="2456"/>
      <c r="E47" s="2486"/>
      <c r="F47" s="2456"/>
      <c r="G47" s="2468"/>
      <c r="H47" s="1469"/>
      <c r="I47" s="2471"/>
      <c r="J47" s="1266"/>
      <c r="K47" s="1172" t="s">
        <v>931</v>
      </c>
      <c r="L47" s="701" t="s">
        <v>2916</v>
      </c>
      <c r="M47" s="1171">
        <v>0.5</v>
      </c>
      <c r="N47" s="1147"/>
      <c r="O47" s="701" t="s">
        <v>2917</v>
      </c>
      <c r="P47" s="1174" t="s">
        <v>2918</v>
      </c>
      <c r="Q47" s="1175" t="s">
        <v>2919</v>
      </c>
      <c r="R47" s="1175" t="s">
        <v>2919</v>
      </c>
      <c r="S47" s="1175" t="s">
        <v>2919</v>
      </c>
      <c r="T47" s="1175" t="s">
        <v>2919</v>
      </c>
    </row>
    <row r="48" spans="1:21" ht="115.5" x14ac:dyDescent="0.3">
      <c r="A48" s="2507"/>
      <c r="B48" s="2457"/>
      <c r="C48" s="2487"/>
      <c r="D48" s="2451"/>
      <c r="E48" s="2487"/>
      <c r="F48" s="2451"/>
      <c r="G48" s="1171" t="s">
        <v>930</v>
      </c>
      <c r="H48" s="701" t="s">
        <v>2920</v>
      </c>
      <c r="I48" s="1171">
        <v>0.2</v>
      </c>
      <c r="J48" s="701" t="s">
        <v>370</v>
      </c>
      <c r="K48" s="1171" t="s">
        <v>1087</v>
      </c>
      <c r="L48" s="701" t="s">
        <v>2921</v>
      </c>
      <c r="M48" s="1149">
        <v>1</v>
      </c>
      <c r="N48" s="1150"/>
      <c r="O48" s="701" t="s">
        <v>2922</v>
      </c>
      <c r="P48" s="1175" t="s">
        <v>2923</v>
      </c>
      <c r="Q48" s="1173">
        <v>0.2</v>
      </c>
      <c r="R48" s="1173">
        <v>0.3</v>
      </c>
      <c r="S48" s="1173">
        <v>0.3</v>
      </c>
      <c r="T48" s="1173">
        <v>0.2</v>
      </c>
    </row>
  </sheetData>
  <sheetProtection password="DDB6" sheet="1"/>
  <mergeCells count="78">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8"/>
    <mergeCell ref="B13:B41"/>
    <mergeCell ref="C14:C18"/>
    <mergeCell ref="D14:D18"/>
    <mergeCell ref="E14:E15"/>
    <mergeCell ref="F14:F15"/>
    <mergeCell ref="E16:E18"/>
    <mergeCell ref="F16:F18"/>
    <mergeCell ref="G16:G18"/>
    <mergeCell ref="H16:H18"/>
    <mergeCell ref="I16:I18"/>
    <mergeCell ref="J16:J18"/>
    <mergeCell ref="C19:C25"/>
    <mergeCell ref="D19:D25"/>
    <mergeCell ref="E19:E25"/>
    <mergeCell ref="F19:F25"/>
    <mergeCell ref="G19:G24"/>
    <mergeCell ref="H19:H24"/>
    <mergeCell ref="I19:I24"/>
    <mergeCell ref="C26:C30"/>
    <mergeCell ref="D26:D30"/>
    <mergeCell ref="E26:E30"/>
    <mergeCell ref="F26:F30"/>
    <mergeCell ref="G26:G30"/>
    <mergeCell ref="H26:H30"/>
    <mergeCell ref="D31:D34"/>
    <mergeCell ref="E31:E34"/>
    <mergeCell ref="F31:F34"/>
    <mergeCell ref="G31:G32"/>
    <mergeCell ref="H31:H32"/>
    <mergeCell ref="J19:J24"/>
    <mergeCell ref="I26:I30"/>
    <mergeCell ref="J26:J30"/>
    <mergeCell ref="I31:I32"/>
    <mergeCell ref="J31:J32"/>
    <mergeCell ref="F42:F48"/>
    <mergeCell ref="G42:G43"/>
    <mergeCell ref="H42:H43"/>
    <mergeCell ref="I42:I43"/>
    <mergeCell ref="C35:C41"/>
    <mergeCell ref="D35:D41"/>
    <mergeCell ref="E35:E41"/>
    <mergeCell ref="F35:F41"/>
    <mergeCell ref="G35:G41"/>
    <mergeCell ref="C31:C34"/>
    <mergeCell ref="B42:B48"/>
    <mergeCell ref="C42:C48"/>
    <mergeCell ref="D42:D48"/>
    <mergeCell ref="E42:E48"/>
    <mergeCell ref="J42:J43"/>
    <mergeCell ref="G46:G47"/>
    <mergeCell ref="H46:H47"/>
    <mergeCell ref="I46:I47"/>
    <mergeCell ref="H35:H41"/>
    <mergeCell ref="I35:I41"/>
  </mergeCells>
  <pageMargins left="0.7" right="0.7" top="0.75" bottom="0.75" header="0.3" footer="0.3"/>
  <pageSetup orientation="portrait" horizontalDpi="4294967295" verticalDpi="4294967295"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49"/>
  <sheetViews>
    <sheetView topLeftCell="F1" zoomScale="75" zoomScaleNormal="75" workbookViewId="0">
      <selection activeCell="L39" sqref="L39"/>
    </sheetView>
  </sheetViews>
  <sheetFormatPr baseColWidth="10" defaultRowHeight="16.5" x14ac:dyDescent="0.3"/>
  <cols>
    <col min="1" max="1" width="13.425781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7" style="1178" customWidth="1"/>
    <col min="10" max="10" width="21" style="1178" customWidth="1"/>
    <col min="11" max="11" width="7" style="1178" customWidth="1"/>
    <col min="12" max="12" width="53.42578125" style="1" customWidth="1"/>
    <col min="13" max="13" width="7.5703125" style="1155" customWidth="1"/>
    <col min="14" max="14" width="21" style="1151" customWidth="1"/>
    <col min="15" max="15" width="39.85546875" style="1151" customWidth="1"/>
    <col min="16" max="16" width="9.5703125" style="1151" customWidth="1"/>
    <col min="17" max="17" width="11.42578125" style="1151"/>
    <col min="18" max="18" width="10.140625" style="1151" customWidth="1"/>
    <col min="19" max="19" width="11.42578125" style="1151"/>
    <col min="20" max="20" width="10" style="1151" customWidth="1"/>
    <col min="21" max="21" width="30" style="1151" customWidth="1"/>
    <col min="22" max="22" width="27.85546875" style="1151" customWidth="1"/>
    <col min="23" max="16384" width="11.42578125" style="1151"/>
  </cols>
  <sheetData>
    <row r="1" spans="1:21"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1"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1"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1"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1"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1"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1"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1"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1" s="287" customFormat="1" ht="30" customHeight="1" x14ac:dyDescent="0.3">
      <c r="A9" s="1429" t="s">
        <v>3222</v>
      </c>
      <c r="B9" s="1429"/>
      <c r="C9" s="1429"/>
      <c r="D9" s="1429"/>
      <c r="E9" s="1429"/>
      <c r="F9" s="1429"/>
      <c r="G9" s="1429"/>
      <c r="H9" s="1429"/>
      <c r="I9" s="1429"/>
      <c r="J9" s="1429"/>
      <c r="K9" s="1429"/>
      <c r="L9" s="1429"/>
      <c r="M9" s="1429"/>
      <c r="N9" s="1429"/>
      <c r="O9" s="1429"/>
      <c r="P9" s="1429"/>
      <c r="Q9" s="1429"/>
      <c r="R9" s="1429"/>
      <c r="S9" s="1429"/>
      <c r="T9" s="1429"/>
    </row>
    <row r="10" spans="1:21"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1" s="1113"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35" t="s">
        <v>2810</v>
      </c>
      <c r="Q11" s="2435"/>
      <c r="R11" s="2435"/>
      <c r="S11" s="2435"/>
      <c r="T11" s="2435"/>
    </row>
    <row r="12" spans="1:21" s="1113" customFormat="1" ht="59.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row>
    <row r="13" spans="1:21" s="1120" customFormat="1" ht="120.75" customHeight="1" x14ac:dyDescent="0.3">
      <c r="A13" s="2532" t="s">
        <v>2813</v>
      </c>
      <c r="B13" s="2455">
        <v>0.5</v>
      </c>
      <c r="C13" s="1114" t="s">
        <v>2814</v>
      </c>
      <c r="D13" s="1131">
        <v>0.15</v>
      </c>
      <c r="E13" s="1114" t="s">
        <v>2815</v>
      </c>
      <c r="F13" s="1131">
        <v>1</v>
      </c>
      <c r="G13" s="1131" t="s">
        <v>65</v>
      </c>
      <c r="H13" s="1114" t="s">
        <v>2816</v>
      </c>
      <c r="I13" s="1131">
        <v>1</v>
      </c>
      <c r="J13" s="1114" t="s">
        <v>370</v>
      </c>
      <c r="K13" s="1131" t="s">
        <v>69</v>
      </c>
      <c r="L13" s="1116" t="s">
        <v>2817</v>
      </c>
      <c r="M13" s="1156">
        <v>1</v>
      </c>
      <c r="N13" s="1267" t="s">
        <v>3223</v>
      </c>
      <c r="O13" s="1116" t="s">
        <v>2819</v>
      </c>
      <c r="P13" s="1268">
        <v>10</v>
      </c>
      <c r="Q13" s="1268">
        <v>2</v>
      </c>
      <c r="R13" s="1268">
        <v>3</v>
      </c>
      <c r="S13" s="1268">
        <v>3</v>
      </c>
      <c r="T13" s="1268">
        <v>2</v>
      </c>
      <c r="U13" s="1269"/>
    </row>
    <row r="14" spans="1:21" s="1120" customFormat="1" ht="82.5" x14ac:dyDescent="0.3">
      <c r="A14" s="2533"/>
      <c r="B14" s="2455"/>
      <c r="C14" s="2433" t="s">
        <v>2820</v>
      </c>
      <c r="D14" s="2450">
        <v>0.2</v>
      </c>
      <c r="E14" s="2425" t="s">
        <v>2821</v>
      </c>
      <c r="F14" s="2452">
        <v>0.5</v>
      </c>
      <c r="G14" s="1158" t="s">
        <v>84</v>
      </c>
      <c r="H14" s="709" t="s">
        <v>2822</v>
      </c>
      <c r="I14" s="1158">
        <v>0.8</v>
      </c>
      <c r="J14" s="709" t="s">
        <v>370</v>
      </c>
      <c r="K14" s="1158" t="s">
        <v>87</v>
      </c>
      <c r="L14" s="701" t="s">
        <v>2823</v>
      </c>
      <c r="M14" s="1156">
        <v>1</v>
      </c>
      <c r="N14" s="1267" t="s">
        <v>3223</v>
      </c>
      <c r="O14" s="701" t="s">
        <v>2825</v>
      </c>
      <c r="P14" s="1268">
        <v>10</v>
      </c>
      <c r="Q14" s="1268">
        <v>2</v>
      </c>
      <c r="R14" s="1268">
        <v>3</v>
      </c>
      <c r="S14" s="1268">
        <v>3</v>
      </c>
      <c r="T14" s="1268">
        <v>2</v>
      </c>
      <c r="U14" s="1269"/>
    </row>
    <row r="15" spans="1:21" s="1120" customFormat="1" ht="55.5" customHeight="1" x14ac:dyDescent="0.3">
      <c r="A15" s="2533"/>
      <c r="B15" s="2455"/>
      <c r="C15" s="2433"/>
      <c r="D15" s="2456"/>
      <c r="E15" s="2425"/>
      <c r="F15" s="2452"/>
      <c r="G15" s="1158" t="s">
        <v>93</v>
      </c>
      <c r="H15" s="709" t="s">
        <v>2827</v>
      </c>
      <c r="I15" s="1158">
        <v>0.2</v>
      </c>
      <c r="J15" s="709" t="s">
        <v>370</v>
      </c>
      <c r="K15" s="1158" t="s">
        <v>97</v>
      </c>
      <c r="L15" s="709" t="s">
        <v>2828</v>
      </c>
      <c r="M15" s="1131">
        <v>1</v>
      </c>
      <c r="N15" s="1270" t="s">
        <v>3224</v>
      </c>
      <c r="O15" s="709" t="s">
        <v>2830</v>
      </c>
      <c r="P15" s="1268">
        <v>1</v>
      </c>
      <c r="Q15" s="1268"/>
      <c r="R15" s="1271">
        <v>1</v>
      </c>
      <c r="S15" s="1271"/>
      <c r="T15" s="1268"/>
      <c r="U15" s="1269"/>
    </row>
    <row r="16" spans="1:21" s="1120" customFormat="1" ht="49.5" x14ac:dyDescent="0.3">
      <c r="A16" s="2533"/>
      <c r="B16" s="2455"/>
      <c r="C16" s="2433"/>
      <c r="D16" s="2456"/>
      <c r="E16" s="2425" t="s">
        <v>2831</v>
      </c>
      <c r="F16" s="2452">
        <v>0.5</v>
      </c>
      <c r="G16" s="2458" t="s">
        <v>101</v>
      </c>
      <c r="H16" s="2425" t="s">
        <v>2832</v>
      </c>
      <c r="I16" s="2452">
        <v>1</v>
      </c>
      <c r="J16" s="2425" t="s">
        <v>370</v>
      </c>
      <c r="K16" s="1158" t="s">
        <v>104</v>
      </c>
      <c r="L16" s="709" t="s">
        <v>2833</v>
      </c>
      <c r="M16" s="1131">
        <v>0.2</v>
      </c>
      <c r="N16" s="1270" t="s">
        <v>3225</v>
      </c>
      <c r="O16" s="732" t="s">
        <v>2834</v>
      </c>
      <c r="P16" s="1268">
        <v>4</v>
      </c>
      <c r="Q16" s="1268">
        <v>1</v>
      </c>
      <c r="R16" s="1268">
        <v>1</v>
      </c>
      <c r="S16" s="1268">
        <v>1</v>
      </c>
      <c r="T16" s="1268">
        <v>1</v>
      </c>
      <c r="U16" s="1269"/>
    </row>
    <row r="17" spans="1:22" s="1120" customFormat="1" ht="75.75" customHeight="1" x14ac:dyDescent="0.3">
      <c r="A17" s="2533"/>
      <c r="B17" s="2455"/>
      <c r="C17" s="2433"/>
      <c r="D17" s="2456"/>
      <c r="E17" s="2425"/>
      <c r="F17" s="2452"/>
      <c r="G17" s="2459"/>
      <c r="H17" s="2425"/>
      <c r="I17" s="2452"/>
      <c r="J17" s="2425"/>
      <c r="K17" s="1158" t="s">
        <v>341</v>
      </c>
      <c r="L17" s="878" t="s">
        <v>2835</v>
      </c>
      <c r="M17" s="1131">
        <v>0.5</v>
      </c>
      <c r="N17" s="1270" t="s">
        <v>3225</v>
      </c>
      <c r="O17" s="732" t="s">
        <v>2836</v>
      </c>
      <c r="P17" s="1268">
        <v>4</v>
      </c>
      <c r="Q17" s="1268">
        <v>1</v>
      </c>
      <c r="R17" s="1268">
        <v>1</v>
      </c>
      <c r="S17" s="1268">
        <v>1</v>
      </c>
      <c r="T17" s="1268">
        <v>1</v>
      </c>
      <c r="U17" s="1269"/>
    </row>
    <row r="18" spans="1:22" s="1120" customFormat="1" ht="33" x14ac:dyDescent="0.3">
      <c r="A18" s="2533"/>
      <c r="B18" s="2455"/>
      <c r="C18" s="2433"/>
      <c r="D18" s="2451"/>
      <c r="E18" s="2425"/>
      <c r="F18" s="2452"/>
      <c r="G18" s="2460"/>
      <c r="H18" s="2425"/>
      <c r="I18" s="2452"/>
      <c r="J18" s="2425"/>
      <c r="K18" s="1158" t="s">
        <v>342</v>
      </c>
      <c r="L18" s="701" t="s">
        <v>2837</v>
      </c>
      <c r="M18" s="1156">
        <v>0.3</v>
      </c>
      <c r="N18" s="1272" t="s">
        <v>3226</v>
      </c>
      <c r="O18" s="701" t="s">
        <v>2825</v>
      </c>
      <c r="P18" s="1273">
        <v>1</v>
      </c>
      <c r="Q18" s="1273">
        <v>1</v>
      </c>
      <c r="R18" s="1273">
        <v>1</v>
      </c>
      <c r="S18" s="1273">
        <v>1</v>
      </c>
      <c r="T18" s="1273">
        <v>1</v>
      </c>
      <c r="U18" s="1269"/>
      <c r="V18" s="1274"/>
    </row>
    <row r="19" spans="1:22" s="1120" customFormat="1" ht="132" customHeight="1" x14ac:dyDescent="0.3">
      <c r="A19" s="2533"/>
      <c r="B19" s="2455"/>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127" t="s">
        <v>2842</v>
      </c>
      <c r="P19" s="1119">
        <v>4</v>
      </c>
      <c r="Q19" s="1119">
        <v>1</v>
      </c>
      <c r="R19" s="1119">
        <v>1</v>
      </c>
      <c r="S19" s="1119">
        <v>1</v>
      </c>
      <c r="T19" s="1119">
        <v>1</v>
      </c>
    </row>
    <row r="20" spans="1:22" s="1120" customFormat="1" ht="188.25" customHeight="1" x14ac:dyDescent="0.3">
      <c r="A20" s="2533"/>
      <c r="B20" s="2455"/>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2" s="1120" customFormat="1" ht="116.25" customHeight="1" x14ac:dyDescent="0.3">
      <c r="A21" s="2533"/>
      <c r="B21" s="2455"/>
      <c r="C21" s="2433"/>
      <c r="D21" s="2432"/>
      <c r="E21" s="2425"/>
      <c r="F21" s="2432"/>
      <c r="G21" s="2456"/>
      <c r="H21" s="2431"/>
      <c r="I21" s="2452"/>
      <c r="J21" s="2431"/>
      <c r="K21" s="1158" t="s">
        <v>1755</v>
      </c>
      <c r="L21" s="1164" t="s">
        <v>2845</v>
      </c>
      <c r="M21" s="1156">
        <v>0.15</v>
      </c>
      <c r="N21" s="1126"/>
      <c r="O21" s="1127" t="s">
        <v>2846</v>
      </c>
      <c r="P21" s="1119">
        <v>3</v>
      </c>
      <c r="Q21" s="1119"/>
      <c r="R21" s="1119">
        <v>1</v>
      </c>
      <c r="S21" s="1119">
        <v>1</v>
      </c>
      <c r="T21" s="1119">
        <v>1</v>
      </c>
    </row>
    <row r="22" spans="1:22" s="1120" customFormat="1" ht="121.5" customHeight="1" x14ac:dyDescent="0.3">
      <c r="A22" s="2533"/>
      <c r="B22" s="2455"/>
      <c r="C22" s="2433"/>
      <c r="D22" s="2432"/>
      <c r="E22" s="2425"/>
      <c r="F22" s="2432"/>
      <c r="G22" s="2456"/>
      <c r="H22" s="2431"/>
      <c r="I22" s="2452"/>
      <c r="J22" s="2431"/>
      <c r="K22" s="1158" t="s">
        <v>2197</v>
      </c>
      <c r="L22" s="1164" t="s">
        <v>2978</v>
      </c>
      <c r="M22" s="1156">
        <v>0.1</v>
      </c>
      <c r="N22" s="1126"/>
      <c r="O22" s="1127" t="s">
        <v>2848</v>
      </c>
      <c r="P22" s="1119">
        <v>9</v>
      </c>
      <c r="Q22" s="1119"/>
      <c r="R22" s="1119">
        <v>3</v>
      </c>
      <c r="S22" s="1119">
        <v>3</v>
      </c>
      <c r="T22" s="1119">
        <v>3</v>
      </c>
    </row>
    <row r="23" spans="1:22" s="1120" customFormat="1" ht="116.25" customHeight="1" x14ac:dyDescent="0.3">
      <c r="A23" s="2533"/>
      <c r="B23" s="2455"/>
      <c r="C23" s="2433"/>
      <c r="D23" s="2432"/>
      <c r="E23" s="2425"/>
      <c r="F23" s="2432"/>
      <c r="G23" s="2456"/>
      <c r="H23" s="2431"/>
      <c r="I23" s="2452"/>
      <c r="J23" s="2431"/>
      <c r="K23" s="1158" t="s">
        <v>2201</v>
      </c>
      <c r="L23" s="1164" t="s">
        <v>2849</v>
      </c>
      <c r="M23" s="1156">
        <v>0.1</v>
      </c>
      <c r="N23" s="1126"/>
      <c r="O23" s="1127" t="s">
        <v>2933</v>
      </c>
      <c r="P23" s="1119">
        <v>3</v>
      </c>
      <c r="Q23" s="1119"/>
      <c r="R23" s="1119">
        <v>1</v>
      </c>
      <c r="S23" s="1119">
        <v>1</v>
      </c>
      <c r="T23" s="1119">
        <v>1</v>
      </c>
    </row>
    <row r="24" spans="1:22" s="1120" customFormat="1" ht="77.25" customHeight="1" x14ac:dyDescent="0.3">
      <c r="A24" s="2533"/>
      <c r="B24" s="2455"/>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2" s="1120" customFormat="1" ht="68.25" customHeight="1" x14ac:dyDescent="0.3">
      <c r="A25" s="2533"/>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2" s="1120" customFormat="1" ht="49.5" x14ac:dyDescent="0.3">
      <c r="A26" s="2533"/>
      <c r="B26" s="2455"/>
      <c r="C26" s="2433" t="s">
        <v>2855</v>
      </c>
      <c r="D26" s="2450">
        <v>0.15</v>
      </c>
      <c r="E26" s="2425" t="s">
        <v>2856</v>
      </c>
      <c r="F26" s="2432">
        <v>1</v>
      </c>
      <c r="G26" s="2450" t="s">
        <v>121</v>
      </c>
      <c r="H26" s="2431" t="s">
        <v>2857</v>
      </c>
      <c r="I26" s="2432">
        <v>1</v>
      </c>
      <c r="J26" s="2431" t="s">
        <v>370</v>
      </c>
      <c r="K26" s="1131" t="s">
        <v>124</v>
      </c>
      <c r="L26" s="1129" t="s">
        <v>2858</v>
      </c>
      <c r="M26" s="1156">
        <v>0.25</v>
      </c>
      <c r="N26" s="1275" t="s">
        <v>3227</v>
      </c>
      <c r="O26" s="1129" t="s">
        <v>2860</v>
      </c>
      <c r="P26" s="1268">
        <v>0</v>
      </c>
      <c r="Q26" s="1271">
        <v>0</v>
      </c>
      <c r="R26" s="1271">
        <v>0</v>
      </c>
      <c r="S26" s="1271">
        <v>0</v>
      </c>
      <c r="T26" s="1271">
        <v>0</v>
      </c>
    </row>
    <row r="27" spans="1:22" s="1120" customFormat="1" ht="148.5" x14ac:dyDescent="0.3">
      <c r="A27" s="2533"/>
      <c r="B27" s="2455"/>
      <c r="C27" s="2433"/>
      <c r="D27" s="2456"/>
      <c r="E27" s="2425"/>
      <c r="F27" s="2432"/>
      <c r="G27" s="2456"/>
      <c r="H27" s="2431"/>
      <c r="I27" s="2432"/>
      <c r="J27" s="2431"/>
      <c r="K27" s="1131" t="s">
        <v>1020</v>
      </c>
      <c r="L27" s="1129" t="s">
        <v>2861</v>
      </c>
      <c r="M27" s="1156">
        <v>0.25</v>
      </c>
      <c r="N27" s="1275" t="s">
        <v>2993</v>
      </c>
      <c r="O27" s="1129" t="s">
        <v>2863</v>
      </c>
      <c r="P27" s="1268">
        <v>100</v>
      </c>
      <c r="Q27" s="1268">
        <v>25</v>
      </c>
      <c r="R27" s="1268">
        <v>25</v>
      </c>
      <c r="S27" s="1268">
        <v>25</v>
      </c>
      <c r="T27" s="1268">
        <v>25</v>
      </c>
      <c r="U27" s="1269"/>
    </row>
    <row r="28" spans="1:22" s="1120" customFormat="1" ht="82.5" x14ac:dyDescent="0.3">
      <c r="A28" s="2533"/>
      <c r="B28" s="2455"/>
      <c r="C28" s="2433"/>
      <c r="D28" s="2456"/>
      <c r="E28" s="2425"/>
      <c r="F28" s="2432"/>
      <c r="G28" s="2456"/>
      <c r="H28" s="2431"/>
      <c r="I28" s="2432"/>
      <c r="J28" s="2431"/>
      <c r="K28" s="1131" t="s">
        <v>1775</v>
      </c>
      <c r="L28" s="1129" t="s">
        <v>2864</v>
      </c>
      <c r="M28" s="1156">
        <v>0.25</v>
      </c>
      <c r="N28" s="1275" t="s">
        <v>3223</v>
      </c>
      <c r="O28" s="1129" t="s">
        <v>2865</v>
      </c>
      <c r="P28" s="1273">
        <v>1</v>
      </c>
      <c r="Q28" s="1273">
        <v>1</v>
      </c>
      <c r="R28" s="1273">
        <v>1</v>
      </c>
      <c r="S28" s="1273">
        <v>1</v>
      </c>
      <c r="T28" s="1273">
        <v>1</v>
      </c>
      <c r="U28" s="1269"/>
      <c r="V28" s="1274"/>
    </row>
    <row r="29" spans="1:22" s="1120" customFormat="1" ht="49.5" x14ac:dyDescent="0.3">
      <c r="A29" s="2533"/>
      <c r="B29" s="2455"/>
      <c r="C29" s="2433"/>
      <c r="D29" s="2451"/>
      <c r="E29" s="2425"/>
      <c r="F29" s="2432"/>
      <c r="G29" s="2451"/>
      <c r="H29" s="2431"/>
      <c r="I29" s="2432"/>
      <c r="J29" s="2431"/>
      <c r="K29" s="1131" t="s">
        <v>1778</v>
      </c>
      <c r="L29" s="1129" t="s">
        <v>2866</v>
      </c>
      <c r="M29" s="1156">
        <v>0.25</v>
      </c>
      <c r="N29" s="1275" t="s">
        <v>3228</v>
      </c>
      <c r="O29" s="1129" t="s">
        <v>2867</v>
      </c>
      <c r="P29" s="1273">
        <v>1</v>
      </c>
      <c r="Q29" s="1273">
        <v>1</v>
      </c>
      <c r="R29" s="1273">
        <v>1</v>
      </c>
      <c r="S29" s="1273">
        <v>1</v>
      </c>
      <c r="T29" s="1273">
        <v>1</v>
      </c>
      <c r="U29" s="1269"/>
      <c r="V29" s="1274"/>
    </row>
    <row r="30" spans="1:22" s="1120" customFormat="1" ht="106.5" customHeight="1" x14ac:dyDescent="0.3">
      <c r="A30" s="2533"/>
      <c r="B30" s="2455"/>
      <c r="C30" s="2431" t="s">
        <v>2868</v>
      </c>
      <c r="D30" s="2450">
        <v>0.15</v>
      </c>
      <c r="E30" s="2425" t="s">
        <v>2869</v>
      </c>
      <c r="F30" s="2432">
        <v>1</v>
      </c>
      <c r="G30" s="2432" t="s">
        <v>127</v>
      </c>
      <c r="H30" s="2425" t="s">
        <v>2870</v>
      </c>
      <c r="I30" s="2432">
        <v>0.4</v>
      </c>
      <c r="J30" s="2425" t="s">
        <v>370</v>
      </c>
      <c r="K30" s="1131" t="s">
        <v>130</v>
      </c>
      <c r="L30" s="701" t="s">
        <v>2871</v>
      </c>
      <c r="M30" s="1156">
        <v>0.5</v>
      </c>
      <c r="N30" s="1272" t="s">
        <v>3229</v>
      </c>
      <c r="O30" s="701" t="s">
        <v>2872</v>
      </c>
      <c r="P30" s="1273">
        <v>1</v>
      </c>
      <c r="Q30" s="1273">
        <v>1</v>
      </c>
      <c r="R30" s="1273">
        <v>1</v>
      </c>
      <c r="S30" s="1273">
        <v>1</v>
      </c>
      <c r="T30" s="1273">
        <v>1</v>
      </c>
      <c r="U30" s="1269"/>
      <c r="V30" s="1274"/>
    </row>
    <row r="31" spans="1:22" s="1120" customFormat="1" ht="33" x14ac:dyDescent="0.3">
      <c r="A31" s="2533"/>
      <c r="B31" s="2455"/>
      <c r="C31" s="2431"/>
      <c r="D31" s="2456"/>
      <c r="E31" s="2425"/>
      <c r="F31" s="2432"/>
      <c r="G31" s="2432"/>
      <c r="H31" s="2425"/>
      <c r="I31" s="2432"/>
      <c r="J31" s="2425"/>
      <c r="K31" s="1131" t="s">
        <v>737</v>
      </c>
      <c r="L31" s="701" t="s">
        <v>2873</v>
      </c>
      <c r="M31" s="1156">
        <v>0.5</v>
      </c>
      <c r="N31" s="1272" t="s">
        <v>3230</v>
      </c>
      <c r="O31" s="701" t="s">
        <v>2874</v>
      </c>
      <c r="P31" s="1273">
        <v>1</v>
      </c>
      <c r="Q31" s="1273">
        <v>1</v>
      </c>
      <c r="R31" s="1273">
        <v>1</v>
      </c>
      <c r="S31" s="1273">
        <v>1</v>
      </c>
      <c r="T31" s="1273">
        <v>1</v>
      </c>
      <c r="U31" s="1269"/>
      <c r="V31" s="1274"/>
    </row>
    <row r="32" spans="1:22" s="1120" customFormat="1" ht="94.5" customHeight="1" x14ac:dyDescent="0.3">
      <c r="A32" s="2533"/>
      <c r="B32" s="2455"/>
      <c r="C32" s="2431"/>
      <c r="D32" s="2456"/>
      <c r="E32" s="2425"/>
      <c r="F32" s="2432"/>
      <c r="G32" s="1131" t="s">
        <v>132</v>
      </c>
      <c r="H32" s="709" t="s">
        <v>2875</v>
      </c>
      <c r="I32" s="1131">
        <v>0.3</v>
      </c>
      <c r="J32" s="709" t="s">
        <v>370</v>
      </c>
      <c r="K32" s="1131" t="s">
        <v>136</v>
      </c>
      <c r="L32" s="701" t="s">
        <v>2876</v>
      </c>
      <c r="M32" s="1156">
        <v>1</v>
      </c>
      <c r="N32" s="1122"/>
      <c r="O32" s="701" t="s">
        <v>2877</v>
      </c>
      <c r="P32" s="1119">
        <v>48</v>
      </c>
      <c r="Q32" s="878" t="s">
        <v>2878</v>
      </c>
      <c r="R32" s="878" t="s">
        <v>2878</v>
      </c>
      <c r="S32" s="878" t="s">
        <v>2878</v>
      </c>
      <c r="T32" s="878" t="s">
        <v>2878</v>
      </c>
    </row>
    <row r="33" spans="1:22" s="1120" customFormat="1" ht="66" x14ac:dyDescent="0.3">
      <c r="A33" s="2533"/>
      <c r="B33" s="2455"/>
      <c r="C33" s="2431"/>
      <c r="D33" s="2451"/>
      <c r="E33" s="2425"/>
      <c r="F33" s="2432"/>
      <c r="G33" s="1132" t="s">
        <v>140</v>
      </c>
      <c r="H33" s="1128" t="s">
        <v>2879</v>
      </c>
      <c r="I33" s="1131">
        <v>0.3</v>
      </c>
      <c r="J33" s="1128" t="s">
        <v>370</v>
      </c>
      <c r="K33" s="1133" t="s">
        <v>143</v>
      </c>
      <c r="L33" s="1128" t="s">
        <v>2880</v>
      </c>
      <c r="M33" s="1156">
        <v>1</v>
      </c>
      <c r="N33" s="1134"/>
      <c r="O33" s="701" t="s">
        <v>2881</v>
      </c>
      <c r="P33" s="1119">
        <v>48</v>
      </c>
      <c r="Q33" s="878" t="s">
        <v>2878</v>
      </c>
      <c r="R33" s="878" t="s">
        <v>2878</v>
      </c>
      <c r="S33" s="878" t="s">
        <v>2878</v>
      </c>
      <c r="T33" s="878" t="s">
        <v>2878</v>
      </c>
      <c r="U33" s="1269"/>
    </row>
    <row r="34" spans="1:22" s="1120" customFormat="1" ht="33" x14ac:dyDescent="0.3">
      <c r="A34" s="2533"/>
      <c r="B34" s="2455"/>
      <c r="C34" s="2428" t="s">
        <v>2882</v>
      </c>
      <c r="D34" s="2450">
        <v>0.15</v>
      </c>
      <c r="E34" s="2428" t="s">
        <v>2883</v>
      </c>
      <c r="F34" s="2432">
        <v>1</v>
      </c>
      <c r="G34" s="2456" t="s">
        <v>762</v>
      </c>
      <c r="H34" s="2427" t="s">
        <v>2884</v>
      </c>
      <c r="I34" s="2457">
        <v>1</v>
      </c>
      <c r="J34" s="2427" t="s">
        <v>574</v>
      </c>
      <c r="K34" s="1168" t="s">
        <v>766</v>
      </c>
      <c r="L34" s="1136" t="s">
        <v>2885</v>
      </c>
      <c r="M34" s="1169">
        <v>0.2</v>
      </c>
      <c r="N34" s="1276" t="s">
        <v>3231</v>
      </c>
      <c r="O34" s="701" t="s">
        <v>2886</v>
      </c>
      <c r="P34" s="1273">
        <v>1</v>
      </c>
      <c r="Q34" s="1273">
        <v>1</v>
      </c>
      <c r="R34" s="1277">
        <v>1</v>
      </c>
      <c r="S34" s="1277">
        <v>1</v>
      </c>
      <c r="T34" s="1277">
        <v>1</v>
      </c>
      <c r="U34" s="1269"/>
      <c r="V34" s="1274"/>
    </row>
    <row r="35" spans="1:22" s="1120" customFormat="1" ht="33" x14ac:dyDescent="0.3">
      <c r="A35" s="2533"/>
      <c r="B35" s="2455"/>
      <c r="C35" s="2428"/>
      <c r="D35" s="2456"/>
      <c r="E35" s="2428"/>
      <c r="F35" s="2432"/>
      <c r="G35" s="2456"/>
      <c r="H35" s="2428"/>
      <c r="I35" s="2455"/>
      <c r="J35" s="2428"/>
      <c r="K35" s="1168" t="s">
        <v>770</v>
      </c>
      <c r="L35" s="879" t="s">
        <v>2887</v>
      </c>
      <c r="M35" s="1160">
        <v>0.2</v>
      </c>
      <c r="N35" s="1276" t="s">
        <v>3232</v>
      </c>
      <c r="O35" s="701" t="s">
        <v>2888</v>
      </c>
      <c r="P35" s="1273">
        <v>1</v>
      </c>
      <c r="Q35" s="1273">
        <v>1</v>
      </c>
      <c r="R35" s="1273">
        <v>1</v>
      </c>
      <c r="S35" s="1273">
        <v>1</v>
      </c>
      <c r="T35" s="1273">
        <v>1</v>
      </c>
      <c r="U35" s="1269"/>
    </row>
    <row r="36" spans="1:22" s="1120" customFormat="1" ht="115.5" x14ac:dyDescent="0.3">
      <c r="A36" s="2533"/>
      <c r="B36" s="2455"/>
      <c r="C36" s="2428"/>
      <c r="D36" s="2456"/>
      <c r="E36" s="2428"/>
      <c r="F36" s="2432"/>
      <c r="G36" s="2456"/>
      <c r="H36" s="2428"/>
      <c r="I36" s="2455"/>
      <c r="J36" s="2428"/>
      <c r="K36" s="1168" t="s">
        <v>772</v>
      </c>
      <c r="L36" s="879" t="s">
        <v>2889</v>
      </c>
      <c r="M36" s="1160">
        <v>0.1</v>
      </c>
      <c r="N36" s="1205" t="s">
        <v>3233</v>
      </c>
      <c r="O36" s="701" t="s">
        <v>2890</v>
      </c>
      <c r="P36" s="1268">
        <v>1</v>
      </c>
      <c r="Q36" s="1268">
        <v>1</v>
      </c>
      <c r="R36" s="1268"/>
      <c r="S36" s="1268"/>
      <c r="T36" s="1268"/>
    </row>
    <row r="37" spans="1:22" s="1120" customFormat="1" ht="115.5" x14ac:dyDescent="0.3">
      <c r="A37" s="2533"/>
      <c r="B37" s="2455"/>
      <c r="C37" s="2428"/>
      <c r="D37" s="2456"/>
      <c r="E37" s="2428"/>
      <c r="F37" s="2432"/>
      <c r="G37" s="2456"/>
      <c r="H37" s="2428"/>
      <c r="I37" s="2455"/>
      <c r="J37" s="2428"/>
      <c r="K37" s="1168" t="s">
        <v>2051</v>
      </c>
      <c r="L37" s="879" t="s">
        <v>2891</v>
      </c>
      <c r="M37" s="1160">
        <v>0.1</v>
      </c>
      <c r="N37" s="1205" t="s">
        <v>3233</v>
      </c>
      <c r="O37" s="701" t="s">
        <v>2892</v>
      </c>
      <c r="P37" s="1278">
        <v>1</v>
      </c>
      <c r="Q37" s="1278">
        <v>1</v>
      </c>
      <c r="R37" s="1278">
        <v>1</v>
      </c>
      <c r="S37" s="1278">
        <v>1</v>
      </c>
      <c r="T37" s="1278">
        <v>1</v>
      </c>
      <c r="U37" s="1269"/>
    </row>
    <row r="38" spans="1:22" s="1120" customFormat="1" ht="33" x14ac:dyDescent="0.3">
      <c r="A38" s="2533"/>
      <c r="B38" s="2455"/>
      <c r="C38" s="2428"/>
      <c r="D38" s="2456"/>
      <c r="E38" s="2428"/>
      <c r="F38" s="2432"/>
      <c r="G38" s="2456"/>
      <c r="H38" s="2428"/>
      <c r="I38" s="2455"/>
      <c r="J38" s="2428"/>
      <c r="K38" s="1168" t="s">
        <v>2054</v>
      </c>
      <c r="L38" s="879" t="s">
        <v>2893</v>
      </c>
      <c r="M38" s="1160">
        <v>0.2</v>
      </c>
      <c r="N38" s="1205" t="s">
        <v>3226</v>
      </c>
      <c r="O38" s="701" t="s">
        <v>2894</v>
      </c>
      <c r="P38" s="1273">
        <v>1</v>
      </c>
      <c r="Q38" s="1278">
        <v>1</v>
      </c>
      <c r="R38" s="1278">
        <v>1</v>
      </c>
      <c r="S38" s="1278">
        <v>1</v>
      </c>
      <c r="T38" s="1278">
        <v>1</v>
      </c>
      <c r="U38" s="1269"/>
      <c r="V38" s="1274"/>
    </row>
    <row r="39" spans="1:22" s="1120" customFormat="1" ht="49.5" x14ac:dyDescent="0.3">
      <c r="A39" s="2533"/>
      <c r="B39" s="2455"/>
      <c r="C39" s="2428"/>
      <c r="D39" s="2456"/>
      <c r="E39" s="2428"/>
      <c r="F39" s="2432"/>
      <c r="G39" s="2456"/>
      <c r="H39" s="2428"/>
      <c r="I39" s="2455"/>
      <c r="J39" s="2428"/>
      <c r="K39" s="1168" t="s">
        <v>2057</v>
      </c>
      <c r="L39" s="879" t="s">
        <v>2895</v>
      </c>
      <c r="M39" s="1160">
        <v>0.1</v>
      </c>
      <c r="N39" s="1205" t="s">
        <v>3234</v>
      </c>
      <c r="O39" s="701" t="s">
        <v>2896</v>
      </c>
      <c r="P39" s="1278">
        <v>1</v>
      </c>
      <c r="Q39" s="1278">
        <v>1</v>
      </c>
      <c r="R39" s="1278">
        <v>1</v>
      </c>
      <c r="S39" s="1278">
        <v>1</v>
      </c>
      <c r="T39" s="1278">
        <v>1</v>
      </c>
      <c r="U39" s="1269"/>
      <c r="V39" s="1274"/>
    </row>
    <row r="40" spans="1:22" s="1120" customFormat="1" ht="33" x14ac:dyDescent="0.3">
      <c r="A40" s="2533"/>
      <c r="B40" s="2455"/>
      <c r="C40" s="2428"/>
      <c r="D40" s="2451"/>
      <c r="E40" s="2428"/>
      <c r="F40" s="2432"/>
      <c r="G40" s="2451"/>
      <c r="H40" s="2428"/>
      <c r="I40" s="2455"/>
      <c r="J40" s="2428"/>
      <c r="K40" s="1168" t="s">
        <v>2060</v>
      </c>
      <c r="L40" s="879" t="s">
        <v>2897</v>
      </c>
      <c r="M40" s="1160">
        <v>0.1</v>
      </c>
      <c r="N40" s="1205" t="s">
        <v>3235</v>
      </c>
      <c r="O40" s="701" t="s">
        <v>2898</v>
      </c>
      <c r="P40" s="1268">
        <v>12</v>
      </c>
      <c r="Q40" s="1268">
        <v>3</v>
      </c>
      <c r="R40" s="1268">
        <v>3</v>
      </c>
      <c r="S40" s="1268">
        <v>3</v>
      </c>
      <c r="T40" s="1268">
        <v>3</v>
      </c>
      <c r="U40" s="1269"/>
    </row>
    <row r="41" spans="1:22" s="1120" customFormat="1" ht="82.5" x14ac:dyDescent="0.3">
      <c r="A41" s="2533"/>
      <c r="B41" s="2519">
        <v>0.5</v>
      </c>
      <c r="C41" s="2522" t="s">
        <v>2899</v>
      </c>
      <c r="D41" s="2524">
        <v>1</v>
      </c>
      <c r="E41" s="2527" t="s">
        <v>2900</v>
      </c>
      <c r="F41" s="2529">
        <v>1</v>
      </c>
      <c r="G41" s="2450" t="s">
        <v>776</v>
      </c>
      <c r="H41" s="2420" t="s">
        <v>2901</v>
      </c>
      <c r="I41" s="2452">
        <v>0.2</v>
      </c>
      <c r="J41" s="2420" t="s">
        <v>370</v>
      </c>
      <c r="K41" s="1158" t="s">
        <v>779</v>
      </c>
      <c r="L41" s="1140" t="s">
        <v>2902</v>
      </c>
      <c r="M41" s="1156">
        <v>0.5</v>
      </c>
      <c r="N41" s="1279" t="s">
        <v>3236</v>
      </c>
      <c r="O41" s="1140" t="s">
        <v>2903</v>
      </c>
      <c r="P41" s="1280">
        <v>1</v>
      </c>
      <c r="Q41" s="1281">
        <v>1</v>
      </c>
      <c r="R41" s="1268"/>
      <c r="S41" s="1268"/>
      <c r="T41" s="1268"/>
      <c r="U41" s="1269"/>
    </row>
    <row r="42" spans="1:22" s="1120" customFormat="1" ht="49.5" x14ac:dyDescent="0.3">
      <c r="A42" s="2533"/>
      <c r="B42" s="2520"/>
      <c r="C42" s="2522"/>
      <c r="D42" s="2525"/>
      <c r="E42" s="2527"/>
      <c r="F42" s="2530"/>
      <c r="G42" s="2451"/>
      <c r="H42" s="2420"/>
      <c r="I42" s="2452"/>
      <c r="J42" s="2420"/>
      <c r="K42" s="1158" t="s">
        <v>927</v>
      </c>
      <c r="L42" s="701" t="s">
        <v>2904</v>
      </c>
      <c r="M42" s="1156">
        <v>0.5</v>
      </c>
      <c r="N42" s="1272" t="s">
        <v>3237</v>
      </c>
      <c r="O42" s="701" t="s">
        <v>2905</v>
      </c>
      <c r="P42" s="1280">
        <v>1</v>
      </c>
      <c r="Q42" s="1280"/>
      <c r="R42" s="1268">
        <v>1</v>
      </c>
      <c r="S42" s="1268"/>
      <c r="T42" s="1268">
        <v>0</v>
      </c>
    </row>
    <row r="43" spans="1:22" s="1120" customFormat="1" ht="49.5" x14ac:dyDescent="0.3">
      <c r="A43" s="2533"/>
      <c r="B43" s="2520"/>
      <c r="C43" s="2522"/>
      <c r="D43" s="2525"/>
      <c r="E43" s="2527"/>
      <c r="F43" s="2530"/>
      <c r="G43" s="1131" t="s">
        <v>784</v>
      </c>
      <c r="H43" s="1142" t="s">
        <v>2906</v>
      </c>
      <c r="I43" s="1158">
        <v>0.1</v>
      </c>
      <c r="J43" s="1142" t="s">
        <v>370</v>
      </c>
      <c r="K43" s="1158" t="s">
        <v>787</v>
      </c>
      <c r="L43" s="701" t="s">
        <v>2907</v>
      </c>
      <c r="M43" s="1156">
        <v>1</v>
      </c>
      <c r="N43" s="1272" t="s">
        <v>3238</v>
      </c>
      <c r="O43" s="701" t="s">
        <v>2908</v>
      </c>
      <c r="P43" s="1268">
        <v>48</v>
      </c>
      <c r="Q43" s="1268">
        <v>12</v>
      </c>
      <c r="R43" s="1268">
        <v>12</v>
      </c>
      <c r="S43" s="1268">
        <v>12</v>
      </c>
      <c r="T43" s="1268">
        <v>12</v>
      </c>
    </row>
    <row r="44" spans="1:22" s="1120" customFormat="1" ht="49.5" x14ac:dyDescent="0.3">
      <c r="A44" s="2533"/>
      <c r="B44" s="2520"/>
      <c r="C44" s="2522"/>
      <c r="D44" s="2525"/>
      <c r="E44" s="2527"/>
      <c r="F44" s="2530"/>
      <c r="G44" s="1131" t="s">
        <v>790</v>
      </c>
      <c r="H44" s="1142" t="s">
        <v>2909</v>
      </c>
      <c r="I44" s="1170">
        <v>0.2</v>
      </c>
      <c r="J44" s="1142" t="s">
        <v>370</v>
      </c>
      <c r="K44" s="1170" t="s">
        <v>793</v>
      </c>
      <c r="L44" s="926" t="s">
        <v>2910</v>
      </c>
      <c r="M44" s="1171">
        <v>1</v>
      </c>
      <c r="N44" s="1282" t="s">
        <v>3225</v>
      </c>
      <c r="O44" s="709" t="s">
        <v>2911</v>
      </c>
      <c r="P44" s="1283">
        <v>4</v>
      </c>
      <c r="Q44" s="1283" t="s">
        <v>3221</v>
      </c>
      <c r="R44" s="1283" t="s">
        <v>2995</v>
      </c>
      <c r="S44" s="1283" t="s">
        <v>2995</v>
      </c>
      <c r="T44" s="1283" t="s">
        <v>2995</v>
      </c>
      <c r="U44" s="1284"/>
    </row>
    <row r="45" spans="1:22" s="1120" customFormat="1" ht="148.5" x14ac:dyDescent="0.3">
      <c r="A45" s="2533"/>
      <c r="B45" s="2520"/>
      <c r="C45" s="2522"/>
      <c r="D45" s="2525"/>
      <c r="E45" s="2527"/>
      <c r="F45" s="2530"/>
      <c r="G45" s="2453" t="s">
        <v>795</v>
      </c>
      <c r="H45" s="1472" t="s">
        <v>2912</v>
      </c>
      <c r="I45" s="2454">
        <v>0.3</v>
      </c>
      <c r="J45" s="1472" t="s">
        <v>370</v>
      </c>
      <c r="K45" s="1172" t="s">
        <v>798</v>
      </c>
      <c r="L45" s="879" t="s">
        <v>2913</v>
      </c>
      <c r="M45" s="1171">
        <v>0.5</v>
      </c>
      <c r="N45" s="1204" t="s">
        <v>2993</v>
      </c>
      <c r="O45" s="701" t="str">
        <f>[10]Caqueta!$N$40</f>
        <v xml:space="preserve">Número de visitas administrativa laborales practicadas / número de investigaciones administrativas iniciadas  </v>
      </c>
      <c r="P45" s="1205" t="s">
        <v>2994</v>
      </c>
      <c r="Q45" s="1278">
        <v>1</v>
      </c>
      <c r="R45" s="1278">
        <v>1</v>
      </c>
      <c r="S45" s="1278">
        <v>1</v>
      </c>
      <c r="T45" s="1278">
        <v>1</v>
      </c>
      <c r="U45" s="1269"/>
    </row>
    <row r="46" spans="1:22" s="1120" customFormat="1" ht="148.5" x14ac:dyDescent="0.3">
      <c r="A46" s="2533"/>
      <c r="B46" s="2520"/>
      <c r="C46" s="2522"/>
      <c r="D46" s="2525"/>
      <c r="E46" s="2527"/>
      <c r="F46" s="2530"/>
      <c r="G46" s="2453"/>
      <c r="H46" s="1472"/>
      <c r="I46" s="2454"/>
      <c r="J46" s="1472"/>
      <c r="K46" s="1172" t="s">
        <v>931</v>
      </c>
      <c r="L46" s="701" t="s">
        <v>2916</v>
      </c>
      <c r="M46" s="1171">
        <v>0.5</v>
      </c>
      <c r="N46" s="1204" t="s">
        <v>2993</v>
      </c>
      <c r="O46" s="701" t="s">
        <v>2917</v>
      </c>
      <c r="P46" s="1205">
        <v>4</v>
      </c>
      <c r="Q46" s="1205" t="s">
        <v>2995</v>
      </c>
      <c r="R46" s="1205" t="s">
        <v>2995</v>
      </c>
      <c r="S46" s="1205" t="s">
        <v>2995</v>
      </c>
      <c r="T46" s="1205" t="s">
        <v>2995</v>
      </c>
      <c r="U46" s="1269"/>
    </row>
    <row r="47" spans="1:22" ht="181.5" x14ac:dyDescent="0.3">
      <c r="A47" s="2534"/>
      <c r="B47" s="2521"/>
      <c r="C47" s="2523"/>
      <c r="D47" s="2526"/>
      <c r="E47" s="2528"/>
      <c r="F47" s="2531"/>
      <c r="G47" s="1171" t="s">
        <v>930</v>
      </c>
      <c r="H47" s="701" t="s">
        <v>2920</v>
      </c>
      <c r="I47" s="1171">
        <v>0.2</v>
      </c>
      <c r="J47" s="701" t="s">
        <v>370</v>
      </c>
      <c r="K47" s="1171" t="s">
        <v>1087</v>
      </c>
      <c r="L47" s="701" t="s">
        <v>2921</v>
      </c>
      <c r="M47" s="1149">
        <v>1</v>
      </c>
      <c r="N47" s="737"/>
      <c r="O47" s="701" t="s">
        <v>2922</v>
      </c>
      <c r="P47" s="1206" t="s">
        <v>2923</v>
      </c>
      <c r="Q47" s="1285">
        <v>0.2</v>
      </c>
      <c r="R47" s="1285">
        <v>0.3</v>
      </c>
      <c r="S47" s="1285">
        <v>0.3</v>
      </c>
      <c r="T47" s="1285">
        <v>0.2</v>
      </c>
    </row>
    <row r="48" spans="1:22" x14ac:dyDescent="0.3">
      <c r="N48" s="1286"/>
      <c r="P48" s="1286"/>
      <c r="Q48" s="1286"/>
      <c r="R48" s="1286"/>
      <c r="S48" s="1286"/>
      <c r="T48" s="1286"/>
    </row>
    <row r="49" spans="14:20" x14ac:dyDescent="0.3">
      <c r="N49" s="1286"/>
      <c r="P49" s="1287"/>
      <c r="Q49" s="1287"/>
      <c r="R49" s="1287"/>
      <c r="S49" s="1287"/>
      <c r="T49" s="1287"/>
    </row>
  </sheetData>
  <sheetProtection password="DDB6" sheet="1"/>
  <mergeCells count="80">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H30:H31"/>
    <mergeCell ref="I30:I31"/>
    <mergeCell ref="J30:J31"/>
    <mergeCell ref="C34:C40"/>
    <mergeCell ref="D34:D40"/>
    <mergeCell ref="E34:E40"/>
    <mergeCell ref="F34:F40"/>
    <mergeCell ref="G34:G40"/>
    <mergeCell ref="H34:H40"/>
    <mergeCell ref="I34:I40"/>
    <mergeCell ref="J34:J40"/>
    <mergeCell ref="C30:C33"/>
    <mergeCell ref="D30:D33"/>
    <mergeCell ref="E30:E33"/>
    <mergeCell ref="F30:F33"/>
    <mergeCell ref="G30:G31"/>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47"/>
  <sheetViews>
    <sheetView topLeftCell="F1" zoomScale="75" zoomScaleNormal="75" workbookViewId="0">
      <selection activeCell="L39" sqref="L39"/>
    </sheetView>
  </sheetViews>
  <sheetFormatPr baseColWidth="10" defaultRowHeight="16.5" x14ac:dyDescent="0.3"/>
  <cols>
    <col min="1" max="1" width="13.425781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7" style="1178" customWidth="1"/>
    <col min="10" max="10" width="21" style="1178" customWidth="1"/>
    <col min="11" max="11" width="7" style="1178" customWidth="1"/>
    <col min="12" max="12" width="53.42578125" style="1" customWidth="1"/>
    <col min="13" max="13" width="7.5703125" style="1155" customWidth="1"/>
    <col min="14" max="14" width="21" style="1151" customWidth="1"/>
    <col min="15" max="15" width="39.85546875" style="1151" customWidth="1"/>
    <col min="16" max="16" width="16.140625" style="1151" customWidth="1"/>
    <col min="17" max="17" width="11.42578125" style="1151"/>
    <col min="18" max="18" width="10.140625" style="1151" customWidth="1"/>
    <col min="19" max="19" width="11.42578125" style="1151"/>
    <col min="20" max="20" width="10" style="1151" customWidth="1"/>
    <col min="21" max="21" width="24.5703125" style="1151" customWidth="1"/>
    <col min="22" max="16384" width="11.42578125" style="1151"/>
  </cols>
  <sheetData>
    <row r="1" spans="1:21"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1"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1"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1"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1"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1"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1"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1"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1" s="287" customFormat="1" ht="30" customHeight="1" x14ac:dyDescent="0.3">
      <c r="A9" s="1429" t="s">
        <v>3239</v>
      </c>
      <c r="B9" s="1429"/>
      <c r="C9" s="1429"/>
      <c r="D9" s="1429"/>
      <c r="E9" s="1429"/>
      <c r="F9" s="1429"/>
      <c r="G9" s="1429"/>
      <c r="H9" s="1429"/>
      <c r="I9" s="1429"/>
      <c r="J9" s="1429"/>
      <c r="K9" s="1429"/>
      <c r="L9" s="1429"/>
      <c r="M9" s="1429"/>
      <c r="N9" s="1429"/>
      <c r="O9" s="1429"/>
      <c r="P9" s="1429"/>
      <c r="Q9" s="1429"/>
      <c r="R9" s="1429"/>
      <c r="S9" s="1429"/>
      <c r="T9" s="1429"/>
    </row>
    <row r="10" spans="1:21"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1" s="1113"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35" t="s">
        <v>2810</v>
      </c>
      <c r="Q11" s="2435"/>
      <c r="R11" s="2435"/>
      <c r="S11" s="2435"/>
      <c r="T11" s="2435"/>
    </row>
    <row r="12" spans="1:21" s="1113" customFormat="1"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row>
    <row r="13" spans="1:21" s="1120" customFormat="1" ht="115.5" customHeight="1" x14ac:dyDescent="0.3">
      <c r="A13" s="2436" t="s">
        <v>2813</v>
      </c>
      <c r="B13" s="2455">
        <v>0.5</v>
      </c>
      <c r="C13" s="1114" t="s">
        <v>2814</v>
      </c>
      <c r="D13" s="1131">
        <v>0.15</v>
      </c>
      <c r="E13" s="1114" t="s">
        <v>2815</v>
      </c>
      <c r="F13" s="1131">
        <v>1</v>
      </c>
      <c r="G13" s="1131" t="s">
        <v>65</v>
      </c>
      <c r="H13" s="1114" t="s">
        <v>2816</v>
      </c>
      <c r="I13" s="1131">
        <v>1</v>
      </c>
      <c r="J13" s="1114" t="s">
        <v>370</v>
      </c>
      <c r="K13" s="1131" t="s">
        <v>69</v>
      </c>
      <c r="L13" s="1114" t="s">
        <v>2817</v>
      </c>
      <c r="M13" s="1131">
        <v>1</v>
      </c>
      <c r="N13" s="1288" t="s">
        <v>3240</v>
      </c>
      <c r="O13" s="1114" t="s">
        <v>2819</v>
      </c>
      <c r="P13" s="878">
        <v>2</v>
      </c>
      <c r="Q13" s="878"/>
      <c r="R13" s="878">
        <v>1</v>
      </c>
      <c r="S13" s="878"/>
      <c r="T13" s="878">
        <v>1</v>
      </c>
    </row>
    <row r="14" spans="1:21" s="1120" customFormat="1" ht="66" x14ac:dyDescent="0.3">
      <c r="A14" s="2436"/>
      <c r="B14" s="2455"/>
      <c r="C14" s="2433" t="s">
        <v>2820</v>
      </c>
      <c r="D14" s="2432">
        <v>0.2</v>
      </c>
      <c r="E14" s="2425" t="s">
        <v>2821</v>
      </c>
      <c r="F14" s="2452">
        <v>0.5</v>
      </c>
      <c r="G14" s="1158" t="s">
        <v>84</v>
      </c>
      <c r="H14" s="709" t="s">
        <v>2822</v>
      </c>
      <c r="I14" s="1158">
        <v>0.8</v>
      </c>
      <c r="J14" s="709" t="s">
        <v>370</v>
      </c>
      <c r="K14" s="1158" t="s">
        <v>87</v>
      </c>
      <c r="L14" s="701" t="s">
        <v>2823</v>
      </c>
      <c r="M14" s="1156">
        <v>1</v>
      </c>
      <c r="N14" s="1289" t="s">
        <v>2826</v>
      </c>
      <c r="O14" s="701" t="s">
        <v>2825</v>
      </c>
      <c r="P14" s="878"/>
      <c r="Q14" s="878"/>
      <c r="R14" s="878"/>
      <c r="S14" s="878"/>
      <c r="T14" s="878"/>
    </row>
    <row r="15" spans="1:21" s="1120" customFormat="1" ht="55.5" customHeight="1" x14ac:dyDescent="0.3">
      <c r="A15" s="2436"/>
      <c r="B15" s="2455"/>
      <c r="C15" s="2433"/>
      <c r="D15" s="2432"/>
      <c r="E15" s="2425"/>
      <c r="F15" s="2452"/>
      <c r="G15" s="1158" t="s">
        <v>93</v>
      </c>
      <c r="H15" s="709" t="s">
        <v>2827</v>
      </c>
      <c r="I15" s="1158">
        <v>0.2</v>
      </c>
      <c r="J15" s="709" t="s">
        <v>370</v>
      </c>
      <c r="K15" s="1158" t="s">
        <v>97</v>
      </c>
      <c r="L15" s="709" t="s">
        <v>2828</v>
      </c>
      <c r="M15" s="1131">
        <v>1</v>
      </c>
      <c r="N15" s="1288" t="s">
        <v>3240</v>
      </c>
      <c r="O15" s="709" t="s">
        <v>2830</v>
      </c>
      <c r="P15" s="878">
        <v>4</v>
      </c>
      <c r="Q15" s="878" t="s">
        <v>3241</v>
      </c>
      <c r="R15" s="878" t="s">
        <v>3242</v>
      </c>
      <c r="S15" s="878" t="s">
        <v>3242</v>
      </c>
      <c r="T15" s="878" t="s">
        <v>3242</v>
      </c>
      <c r="U15" s="1290"/>
    </row>
    <row r="16" spans="1:21" s="1120" customFormat="1" ht="82.5" x14ac:dyDescent="0.3">
      <c r="A16" s="2436"/>
      <c r="B16" s="2455"/>
      <c r="C16" s="2433"/>
      <c r="D16" s="2432"/>
      <c r="E16" s="2425" t="s">
        <v>2831</v>
      </c>
      <c r="F16" s="2452">
        <v>0.5</v>
      </c>
      <c r="G16" s="2452" t="s">
        <v>101</v>
      </c>
      <c r="H16" s="2425" t="s">
        <v>2832</v>
      </c>
      <c r="I16" s="2452">
        <v>1</v>
      </c>
      <c r="J16" s="2425" t="s">
        <v>370</v>
      </c>
      <c r="K16" s="1158" t="s">
        <v>104</v>
      </c>
      <c r="L16" s="709" t="s">
        <v>2833</v>
      </c>
      <c r="M16" s="1131">
        <v>0.2</v>
      </c>
      <c r="N16" s="1288" t="s">
        <v>3240</v>
      </c>
      <c r="O16" s="732" t="s">
        <v>2834</v>
      </c>
      <c r="P16" s="878">
        <v>4</v>
      </c>
      <c r="Q16" s="878" t="s">
        <v>3243</v>
      </c>
      <c r="R16" s="878" t="s">
        <v>3244</v>
      </c>
      <c r="S16" s="878" t="s">
        <v>2932</v>
      </c>
      <c r="T16" s="878" t="s">
        <v>2932</v>
      </c>
      <c r="U16" s="1290"/>
    </row>
    <row r="17" spans="1:21" s="1120" customFormat="1" ht="82.5" x14ac:dyDescent="0.3">
      <c r="A17" s="2436"/>
      <c r="B17" s="2455"/>
      <c r="C17" s="2433"/>
      <c r="D17" s="2432"/>
      <c r="E17" s="2425"/>
      <c r="F17" s="2452"/>
      <c r="G17" s="2452"/>
      <c r="H17" s="2425"/>
      <c r="I17" s="2452"/>
      <c r="J17" s="2425"/>
      <c r="K17" s="1158" t="s">
        <v>341</v>
      </c>
      <c r="L17" s="879" t="s">
        <v>2835</v>
      </c>
      <c r="M17" s="1160">
        <v>0.5</v>
      </c>
      <c r="N17" s="1288" t="s">
        <v>3240</v>
      </c>
      <c r="O17" s="724" t="s">
        <v>2836</v>
      </c>
      <c r="P17" s="878">
        <v>3</v>
      </c>
      <c r="Q17" s="878" t="s">
        <v>3245</v>
      </c>
      <c r="R17" s="878">
        <v>1</v>
      </c>
      <c r="S17" s="878">
        <v>1</v>
      </c>
      <c r="T17" s="878">
        <v>1</v>
      </c>
    </row>
    <row r="18" spans="1:21" s="1120" customFormat="1" ht="33" x14ac:dyDescent="0.3">
      <c r="A18" s="2436"/>
      <c r="B18" s="2455"/>
      <c r="C18" s="2433"/>
      <c r="D18" s="2432"/>
      <c r="E18" s="2425"/>
      <c r="F18" s="2452"/>
      <c r="G18" s="2452"/>
      <c r="H18" s="2425"/>
      <c r="I18" s="2452"/>
      <c r="J18" s="2425"/>
      <c r="K18" s="1158" t="s">
        <v>342</v>
      </c>
      <c r="L18" s="701" t="s">
        <v>2837</v>
      </c>
      <c r="M18" s="1156">
        <v>0.3</v>
      </c>
      <c r="N18" s="1288" t="s">
        <v>3240</v>
      </c>
      <c r="O18" s="701" t="s">
        <v>2825</v>
      </c>
      <c r="P18" s="1291">
        <v>1</v>
      </c>
      <c r="Q18" s="1291">
        <v>1</v>
      </c>
      <c r="R18" s="1291">
        <v>1</v>
      </c>
      <c r="S18" s="1291">
        <v>1</v>
      </c>
      <c r="T18" s="1291">
        <v>1</v>
      </c>
    </row>
    <row r="19" spans="1:21" s="1120" customFormat="1" ht="132" customHeight="1" x14ac:dyDescent="0.3">
      <c r="A19" s="2436"/>
      <c r="B19" s="2455"/>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127" t="s">
        <v>2842</v>
      </c>
      <c r="P19" s="1119">
        <v>4</v>
      </c>
      <c r="Q19" s="1119">
        <v>1</v>
      </c>
      <c r="R19" s="1119">
        <v>1</v>
      </c>
      <c r="S19" s="1119">
        <v>1</v>
      </c>
      <c r="T19" s="1119">
        <v>1</v>
      </c>
    </row>
    <row r="20" spans="1:21" s="1120" customFormat="1" ht="188.25" customHeight="1" x14ac:dyDescent="0.3">
      <c r="A20" s="2436"/>
      <c r="B20" s="2455"/>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1" s="1120" customFormat="1" ht="116.25" customHeight="1" x14ac:dyDescent="0.3">
      <c r="A21" s="2436"/>
      <c r="B21" s="2455"/>
      <c r="C21" s="2433"/>
      <c r="D21" s="2432"/>
      <c r="E21" s="2425"/>
      <c r="F21" s="2432"/>
      <c r="G21" s="2456"/>
      <c r="H21" s="2431"/>
      <c r="I21" s="2452"/>
      <c r="J21" s="2431"/>
      <c r="K21" s="1158" t="s">
        <v>1755</v>
      </c>
      <c r="L21" s="1164" t="s">
        <v>2845</v>
      </c>
      <c r="M21" s="1156">
        <v>0.15</v>
      </c>
      <c r="N21" s="1126"/>
      <c r="O21" s="1127" t="s">
        <v>2846</v>
      </c>
      <c r="P21" s="1119">
        <v>3</v>
      </c>
      <c r="Q21" s="1119"/>
      <c r="R21" s="1119">
        <v>1</v>
      </c>
      <c r="S21" s="1119">
        <v>1</v>
      </c>
      <c r="T21" s="1119">
        <v>1</v>
      </c>
    </row>
    <row r="22" spans="1:21" s="1120" customFormat="1" ht="121.5" customHeight="1" x14ac:dyDescent="0.3">
      <c r="A22" s="2436"/>
      <c r="B22" s="2455"/>
      <c r="C22" s="2433"/>
      <c r="D22" s="2432"/>
      <c r="E22" s="2425"/>
      <c r="F22" s="2432"/>
      <c r="G22" s="2456"/>
      <c r="H22" s="2431"/>
      <c r="I22" s="2452"/>
      <c r="J22" s="2431"/>
      <c r="K22" s="1158" t="s">
        <v>2197</v>
      </c>
      <c r="L22" s="1164" t="s">
        <v>2978</v>
      </c>
      <c r="M22" s="1156">
        <v>0.1</v>
      </c>
      <c r="N22" s="1126"/>
      <c r="O22" s="1127" t="s">
        <v>2848</v>
      </c>
      <c r="P22" s="1119">
        <v>9</v>
      </c>
      <c r="Q22" s="1119"/>
      <c r="R22" s="1119">
        <v>3</v>
      </c>
      <c r="S22" s="1119">
        <v>3</v>
      </c>
      <c r="T22" s="1119">
        <v>3</v>
      </c>
    </row>
    <row r="23" spans="1:21" s="1120" customFormat="1" ht="116.25" customHeight="1" x14ac:dyDescent="0.3">
      <c r="A23" s="2436"/>
      <c r="B23" s="2455"/>
      <c r="C23" s="2433"/>
      <c r="D23" s="2432"/>
      <c r="E23" s="2425"/>
      <c r="F23" s="2432"/>
      <c r="G23" s="2456"/>
      <c r="H23" s="2431"/>
      <c r="I23" s="2452"/>
      <c r="J23" s="2431"/>
      <c r="K23" s="1158" t="s">
        <v>2201</v>
      </c>
      <c r="L23" s="1164" t="s">
        <v>2849</v>
      </c>
      <c r="M23" s="1156">
        <v>0.1</v>
      </c>
      <c r="N23" s="1126"/>
      <c r="O23" s="1127" t="s">
        <v>2933</v>
      </c>
      <c r="P23" s="1119">
        <v>3</v>
      </c>
      <c r="Q23" s="1119"/>
      <c r="R23" s="1119">
        <v>1</v>
      </c>
      <c r="S23" s="1119">
        <v>1</v>
      </c>
      <c r="T23" s="1119">
        <v>1</v>
      </c>
    </row>
    <row r="24" spans="1:21" s="1120" customFormat="1" ht="77.25" customHeight="1" x14ac:dyDescent="0.3">
      <c r="A24" s="2436"/>
      <c r="B24" s="2455"/>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1" s="1120" customFormat="1" ht="68.25" customHeight="1" x14ac:dyDescent="0.3">
      <c r="A25" s="2436"/>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1" s="1120" customFormat="1" ht="49.5" x14ac:dyDescent="0.3">
      <c r="A26" s="2436"/>
      <c r="B26" s="2455"/>
      <c r="C26" s="2433" t="s">
        <v>2855</v>
      </c>
      <c r="D26" s="2432">
        <v>0.15</v>
      </c>
      <c r="E26" s="2425" t="s">
        <v>2856</v>
      </c>
      <c r="F26" s="2432">
        <v>1</v>
      </c>
      <c r="G26" s="2432" t="s">
        <v>121</v>
      </c>
      <c r="H26" s="2431" t="s">
        <v>2857</v>
      </c>
      <c r="I26" s="2432">
        <v>1</v>
      </c>
      <c r="J26" s="2431" t="s">
        <v>370</v>
      </c>
      <c r="K26" s="1131" t="s">
        <v>124</v>
      </c>
      <c r="L26" s="1129" t="s">
        <v>2858</v>
      </c>
      <c r="M26" s="1156">
        <v>0.25</v>
      </c>
      <c r="N26" s="1292" t="s">
        <v>3246</v>
      </c>
      <c r="O26" s="1129" t="s">
        <v>2860</v>
      </c>
      <c r="P26" s="878"/>
      <c r="Q26" s="878"/>
      <c r="R26" s="878"/>
      <c r="S26" s="878"/>
      <c r="T26" s="878"/>
    </row>
    <row r="27" spans="1:21" s="1120" customFormat="1" ht="162" customHeight="1" x14ac:dyDescent="0.3">
      <c r="A27" s="2436"/>
      <c r="B27" s="2455"/>
      <c r="C27" s="2433"/>
      <c r="D27" s="2432"/>
      <c r="E27" s="2425"/>
      <c r="F27" s="2432"/>
      <c r="G27" s="2432"/>
      <c r="H27" s="2431"/>
      <c r="I27" s="2432"/>
      <c r="J27" s="2431"/>
      <c r="K27" s="1131" t="s">
        <v>1020</v>
      </c>
      <c r="L27" s="1219" t="s">
        <v>2861</v>
      </c>
      <c r="M27" s="1131">
        <v>0.25</v>
      </c>
      <c r="N27" s="1288" t="s">
        <v>3240</v>
      </c>
      <c r="O27" s="1219" t="s">
        <v>2863</v>
      </c>
      <c r="P27" s="878">
        <v>12</v>
      </c>
      <c r="Q27" s="878" t="s">
        <v>3247</v>
      </c>
      <c r="R27" s="878">
        <v>4</v>
      </c>
      <c r="S27" s="878">
        <v>4</v>
      </c>
      <c r="T27" s="878">
        <v>4</v>
      </c>
      <c r="U27" s="1293"/>
    </row>
    <row r="28" spans="1:21" s="1120" customFormat="1" ht="198" x14ac:dyDescent="0.3">
      <c r="A28" s="2436"/>
      <c r="B28" s="2455"/>
      <c r="C28" s="2433"/>
      <c r="D28" s="2432"/>
      <c r="E28" s="2425"/>
      <c r="F28" s="2432"/>
      <c r="G28" s="2432"/>
      <c r="H28" s="2431"/>
      <c r="I28" s="2432"/>
      <c r="J28" s="2431"/>
      <c r="K28" s="1131" t="s">
        <v>1775</v>
      </c>
      <c r="L28" s="1129" t="s">
        <v>2864</v>
      </c>
      <c r="M28" s="1156">
        <v>0.25</v>
      </c>
      <c r="N28" s="1288" t="s">
        <v>3240</v>
      </c>
      <c r="O28" s="1129" t="s">
        <v>2865</v>
      </c>
      <c r="P28" s="878">
        <v>4</v>
      </c>
      <c r="Q28" s="878" t="s">
        <v>3248</v>
      </c>
      <c r="R28" s="878" t="s">
        <v>3249</v>
      </c>
      <c r="S28" s="878" t="s">
        <v>3249</v>
      </c>
      <c r="T28" s="878" t="s">
        <v>3249</v>
      </c>
    </row>
    <row r="29" spans="1:21" s="1120" customFormat="1" ht="49.5" x14ac:dyDescent="0.3">
      <c r="A29" s="2436"/>
      <c r="B29" s="2455"/>
      <c r="C29" s="2433"/>
      <c r="D29" s="2432"/>
      <c r="E29" s="2425"/>
      <c r="F29" s="2432"/>
      <c r="G29" s="2432"/>
      <c r="H29" s="2431"/>
      <c r="I29" s="2432"/>
      <c r="J29" s="2431"/>
      <c r="K29" s="1131" t="s">
        <v>1778</v>
      </c>
      <c r="L29" s="1129" t="s">
        <v>2866</v>
      </c>
      <c r="M29" s="1156">
        <v>0.25</v>
      </c>
      <c r="N29" s="1288" t="s">
        <v>3240</v>
      </c>
      <c r="O29" s="1129" t="s">
        <v>2867</v>
      </c>
      <c r="P29" s="1291">
        <v>1</v>
      </c>
      <c r="Q29" s="1291">
        <v>1</v>
      </c>
      <c r="R29" s="1291">
        <v>1</v>
      </c>
      <c r="S29" s="1291">
        <v>1</v>
      </c>
      <c r="T29" s="1291">
        <v>1</v>
      </c>
    </row>
    <row r="30" spans="1:21" s="1120" customFormat="1" ht="106.5" customHeight="1" x14ac:dyDescent="0.3">
      <c r="A30" s="2436"/>
      <c r="B30" s="2455"/>
      <c r="C30" s="2431" t="s">
        <v>2868</v>
      </c>
      <c r="D30" s="2432">
        <v>0.15</v>
      </c>
      <c r="E30" s="2425" t="s">
        <v>2869</v>
      </c>
      <c r="F30" s="2432">
        <v>1</v>
      </c>
      <c r="G30" s="2432" t="s">
        <v>127</v>
      </c>
      <c r="H30" s="2425" t="s">
        <v>2870</v>
      </c>
      <c r="I30" s="2432">
        <v>0.4</v>
      </c>
      <c r="J30" s="2425" t="s">
        <v>370</v>
      </c>
      <c r="K30" s="1131" t="s">
        <v>130</v>
      </c>
      <c r="L30" s="701" t="s">
        <v>2871</v>
      </c>
      <c r="M30" s="1156">
        <v>0.5</v>
      </c>
      <c r="N30" s="1288" t="s">
        <v>3240</v>
      </c>
      <c r="O30" s="701" t="s">
        <v>2872</v>
      </c>
      <c r="P30" s="1291">
        <v>1</v>
      </c>
      <c r="Q30" s="1291">
        <v>1</v>
      </c>
      <c r="R30" s="1291">
        <v>1</v>
      </c>
      <c r="S30" s="1291">
        <v>1</v>
      </c>
      <c r="T30" s="1291">
        <v>1</v>
      </c>
    </row>
    <row r="31" spans="1:21" s="1120" customFormat="1" ht="33" x14ac:dyDescent="0.3">
      <c r="A31" s="2436"/>
      <c r="B31" s="2455"/>
      <c r="C31" s="2431"/>
      <c r="D31" s="2432"/>
      <c r="E31" s="2425"/>
      <c r="F31" s="2432"/>
      <c r="G31" s="2432"/>
      <c r="H31" s="2425"/>
      <c r="I31" s="2432"/>
      <c r="J31" s="2425"/>
      <c r="K31" s="1131" t="s">
        <v>737</v>
      </c>
      <c r="L31" s="701" t="s">
        <v>2873</v>
      </c>
      <c r="M31" s="1156">
        <v>0.5</v>
      </c>
      <c r="N31" s="1288" t="s">
        <v>3240</v>
      </c>
      <c r="O31" s="701" t="s">
        <v>2874</v>
      </c>
      <c r="P31" s="1291">
        <v>1</v>
      </c>
      <c r="Q31" s="1291">
        <v>1</v>
      </c>
      <c r="R31" s="1291">
        <v>1</v>
      </c>
      <c r="S31" s="1291">
        <v>1</v>
      </c>
      <c r="T31" s="1291">
        <v>1</v>
      </c>
    </row>
    <row r="32" spans="1:21" s="1120" customFormat="1" ht="94.5" customHeight="1" x14ac:dyDescent="0.3">
      <c r="A32" s="2436"/>
      <c r="B32" s="2455"/>
      <c r="C32" s="2431"/>
      <c r="D32" s="2432"/>
      <c r="E32" s="2425"/>
      <c r="F32" s="2432"/>
      <c r="G32" s="1131" t="s">
        <v>132</v>
      </c>
      <c r="H32" s="709" t="s">
        <v>2875</v>
      </c>
      <c r="I32" s="1131">
        <v>0.3</v>
      </c>
      <c r="J32" s="709" t="s">
        <v>370</v>
      </c>
      <c r="K32" s="1131" t="s">
        <v>136</v>
      </c>
      <c r="L32" s="701" t="s">
        <v>2876</v>
      </c>
      <c r="M32" s="1156">
        <v>1</v>
      </c>
      <c r="N32" s="1122"/>
      <c r="O32" s="701" t="s">
        <v>2877</v>
      </c>
      <c r="P32" s="1119">
        <v>48</v>
      </c>
      <c r="Q32" s="878" t="s">
        <v>2878</v>
      </c>
      <c r="R32" s="878" t="s">
        <v>2878</v>
      </c>
      <c r="S32" s="878" t="s">
        <v>2878</v>
      </c>
      <c r="T32" s="878" t="s">
        <v>2878</v>
      </c>
    </row>
    <row r="33" spans="1:21" s="1120" customFormat="1" ht="66" x14ac:dyDescent="0.3">
      <c r="A33" s="2436"/>
      <c r="B33" s="2455"/>
      <c r="C33" s="2431"/>
      <c r="D33" s="2432"/>
      <c r="E33" s="2425"/>
      <c r="F33" s="2432"/>
      <c r="G33" s="1132" t="s">
        <v>140</v>
      </c>
      <c r="H33" s="1128" t="s">
        <v>2879</v>
      </c>
      <c r="I33" s="1131">
        <v>0.3</v>
      </c>
      <c r="J33" s="1128" t="s">
        <v>370</v>
      </c>
      <c r="K33" s="1133" t="s">
        <v>143</v>
      </c>
      <c r="L33" s="1128" t="s">
        <v>2880</v>
      </c>
      <c r="M33" s="1156">
        <v>1</v>
      </c>
      <c r="N33" s="1134"/>
      <c r="O33" s="701" t="s">
        <v>2881</v>
      </c>
      <c r="P33" s="1119">
        <v>48</v>
      </c>
      <c r="Q33" s="878" t="s">
        <v>2878</v>
      </c>
      <c r="R33" s="878" t="s">
        <v>2878</v>
      </c>
      <c r="S33" s="878" t="s">
        <v>2878</v>
      </c>
      <c r="T33" s="878" t="s">
        <v>2878</v>
      </c>
    </row>
    <row r="34" spans="1:21" s="1120" customFormat="1" ht="33" x14ac:dyDescent="0.3">
      <c r="A34" s="2436"/>
      <c r="B34" s="2455"/>
      <c r="C34" s="2428" t="s">
        <v>2882</v>
      </c>
      <c r="D34" s="2432">
        <v>0.15</v>
      </c>
      <c r="E34" s="2428" t="s">
        <v>2883</v>
      </c>
      <c r="F34" s="2432">
        <v>1</v>
      </c>
      <c r="G34" s="2456" t="s">
        <v>762</v>
      </c>
      <c r="H34" s="2427" t="s">
        <v>2884</v>
      </c>
      <c r="I34" s="2457">
        <v>1</v>
      </c>
      <c r="J34" s="2427" t="s">
        <v>574</v>
      </c>
      <c r="K34" s="1168" t="s">
        <v>766</v>
      </c>
      <c r="L34" s="1136" t="s">
        <v>2885</v>
      </c>
      <c r="M34" s="1169">
        <v>0.2</v>
      </c>
      <c r="N34" s="1288" t="s">
        <v>3240</v>
      </c>
      <c r="O34" s="709" t="s">
        <v>2886</v>
      </c>
      <c r="P34" s="1291">
        <v>1</v>
      </c>
      <c r="Q34" s="1291">
        <v>1</v>
      </c>
      <c r="R34" s="1291">
        <v>1</v>
      </c>
      <c r="S34" s="1291">
        <v>1</v>
      </c>
      <c r="T34" s="1291">
        <v>1</v>
      </c>
    </row>
    <row r="35" spans="1:21" s="1120" customFormat="1" ht="33" x14ac:dyDescent="0.3">
      <c r="A35" s="2436"/>
      <c r="B35" s="2455"/>
      <c r="C35" s="2428"/>
      <c r="D35" s="2432"/>
      <c r="E35" s="2428"/>
      <c r="F35" s="2432"/>
      <c r="G35" s="2456"/>
      <c r="H35" s="2428"/>
      <c r="I35" s="2455"/>
      <c r="J35" s="2428"/>
      <c r="K35" s="1168" t="s">
        <v>770</v>
      </c>
      <c r="L35" s="879" t="s">
        <v>2887</v>
      </c>
      <c r="M35" s="1160">
        <v>0.2</v>
      </c>
      <c r="N35" s="1288" t="s">
        <v>3240</v>
      </c>
      <c r="O35" s="709" t="s">
        <v>2888</v>
      </c>
      <c r="P35" s="1291">
        <v>1</v>
      </c>
      <c r="Q35" s="1291">
        <v>1</v>
      </c>
      <c r="R35" s="1291">
        <v>1</v>
      </c>
      <c r="S35" s="1291">
        <v>1</v>
      </c>
      <c r="T35" s="1291">
        <v>1</v>
      </c>
    </row>
    <row r="36" spans="1:21" s="1120" customFormat="1" ht="66" x14ac:dyDescent="0.3">
      <c r="A36" s="2436"/>
      <c r="B36" s="2455"/>
      <c r="C36" s="2428"/>
      <c r="D36" s="2432"/>
      <c r="E36" s="2428"/>
      <c r="F36" s="2432"/>
      <c r="G36" s="2456"/>
      <c r="H36" s="2428"/>
      <c r="I36" s="2455"/>
      <c r="J36" s="2428"/>
      <c r="K36" s="1168" t="s">
        <v>772</v>
      </c>
      <c r="L36" s="879" t="s">
        <v>2889</v>
      </c>
      <c r="M36" s="1160">
        <v>0.1</v>
      </c>
      <c r="N36" s="1288" t="s">
        <v>3240</v>
      </c>
      <c r="O36" s="701" t="s">
        <v>2890</v>
      </c>
      <c r="P36" s="878">
        <v>1</v>
      </c>
      <c r="Q36" s="878" t="s">
        <v>3250</v>
      </c>
      <c r="R36" s="878" t="s">
        <v>3251</v>
      </c>
      <c r="S36" s="878"/>
      <c r="T36" s="878" t="s">
        <v>3252</v>
      </c>
    </row>
    <row r="37" spans="1:21" s="1120" customFormat="1" ht="99" x14ac:dyDescent="0.3">
      <c r="A37" s="2436"/>
      <c r="B37" s="2455"/>
      <c r="C37" s="2428"/>
      <c r="D37" s="2432"/>
      <c r="E37" s="2428"/>
      <c r="F37" s="2432"/>
      <c r="G37" s="2456"/>
      <c r="H37" s="2428"/>
      <c r="I37" s="2455"/>
      <c r="J37" s="2428"/>
      <c r="K37" s="1168" t="s">
        <v>2051</v>
      </c>
      <c r="L37" s="879" t="s">
        <v>2891</v>
      </c>
      <c r="M37" s="1160">
        <v>0.1</v>
      </c>
      <c r="N37" s="1288" t="s">
        <v>3240</v>
      </c>
      <c r="O37" s="709" t="s">
        <v>3253</v>
      </c>
      <c r="P37" s="878">
        <v>1</v>
      </c>
      <c r="Q37" s="878" t="s">
        <v>3254</v>
      </c>
      <c r="R37" s="878" t="s">
        <v>3255</v>
      </c>
      <c r="S37" s="878"/>
      <c r="T37" s="878" t="s">
        <v>3256</v>
      </c>
    </row>
    <row r="38" spans="1:21" s="1120" customFormat="1" ht="25.5" x14ac:dyDescent="0.3">
      <c r="A38" s="2436"/>
      <c r="B38" s="2455"/>
      <c r="C38" s="2428"/>
      <c r="D38" s="2432"/>
      <c r="E38" s="2428"/>
      <c r="F38" s="2432"/>
      <c r="G38" s="2456"/>
      <c r="H38" s="2428"/>
      <c r="I38" s="2455"/>
      <c r="J38" s="2428"/>
      <c r="K38" s="1168" t="s">
        <v>2054</v>
      </c>
      <c r="L38" s="879" t="s">
        <v>2893</v>
      </c>
      <c r="M38" s="1160">
        <v>0.2</v>
      </c>
      <c r="N38" s="1288" t="s">
        <v>3240</v>
      </c>
      <c r="O38" s="701" t="s">
        <v>2894</v>
      </c>
      <c r="P38" s="1291">
        <v>1</v>
      </c>
      <c r="Q38" s="1291">
        <v>1</v>
      </c>
      <c r="R38" s="1291">
        <v>1</v>
      </c>
      <c r="S38" s="1291">
        <v>1</v>
      </c>
      <c r="T38" s="1291">
        <v>1</v>
      </c>
    </row>
    <row r="39" spans="1:21" s="1120" customFormat="1" ht="25.5" x14ac:dyDescent="0.3">
      <c r="A39" s="2436"/>
      <c r="B39" s="2455"/>
      <c r="C39" s="2428"/>
      <c r="D39" s="2432"/>
      <c r="E39" s="2428"/>
      <c r="F39" s="2432"/>
      <c r="G39" s="2456"/>
      <c r="H39" s="2428"/>
      <c r="I39" s="2455"/>
      <c r="J39" s="2428"/>
      <c r="K39" s="1168" t="s">
        <v>2057</v>
      </c>
      <c r="L39" s="879" t="s">
        <v>2895</v>
      </c>
      <c r="M39" s="1160">
        <v>0.1</v>
      </c>
      <c r="N39" s="1288" t="s">
        <v>3240</v>
      </c>
      <c r="O39" s="709" t="s">
        <v>2896</v>
      </c>
      <c r="P39" s="878">
        <v>1</v>
      </c>
      <c r="Q39" s="878"/>
      <c r="R39" s="878"/>
      <c r="S39" s="878"/>
      <c r="T39" s="878"/>
      <c r="U39" s="1293"/>
    </row>
    <row r="40" spans="1:21" s="1120" customFormat="1" ht="33" x14ac:dyDescent="0.3">
      <c r="A40" s="2436"/>
      <c r="B40" s="2455"/>
      <c r="C40" s="2428"/>
      <c r="D40" s="2432"/>
      <c r="E40" s="2428"/>
      <c r="F40" s="2432"/>
      <c r="G40" s="2451"/>
      <c r="H40" s="2428"/>
      <c r="I40" s="2455"/>
      <c r="J40" s="2428"/>
      <c r="K40" s="1168" t="s">
        <v>2060</v>
      </c>
      <c r="L40" s="879" t="s">
        <v>2897</v>
      </c>
      <c r="M40" s="1160">
        <v>0.1</v>
      </c>
      <c r="N40" s="1288" t="s">
        <v>3240</v>
      </c>
      <c r="O40" s="701" t="s">
        <v>2898</v>
      </c>
      <c r="P40" s="878">
        <v>4</v>
      </c>
      <c r="Q40" s="878">
        <v>1</v>
      </c>
      <c r="R40" s="878">
        <v>1</v>
      </c>
      <c r="S40" s="878">
        <v>1</v>
      </c>
      <c r="T40" s="878">
        <v>1</v>
      </c>
    </row>
    <row r="41" spans="1:21" s="1120" customFormat="1" ht="132" x14ac:dyDescent="0.3">
      <c r="A41" s="2436"/>
      <c r="B41" s="2455">
        <v>0.5</v>
      </c>
      <c r="C41" s="2425" t="s">
        <v>2899</v>
      </c>
      <c r="D41" s="2432">
        <v>1</v>
      </c>
      <c r="E41" s="2425" t="s">
        <v>2900</v>
      </c>
      <c r="F41" s="2432">
        <v>1</v>
      </c>
      <c r="G41" s="2450" t="s">
        <v>776</v>
      </c>
      <c r="H41" s="2420" t="s">
        <v>2901</v>
      </c>
      <c r="I41" s="2452">
        <v>0.2</v>
      </c>
      <c r="J41" s="2420" t="s">
        <v>370</v>
      </c>
      <c r="K41" s="1158" t="s">
        <v>779</v>
      </c>
      <c r="L41" s="1140" t="s">
        <v>2902</v>
      </c>
      <c r="M41" s="1156">
        <v>0.5</v>
      </c>
      <c r="N41" s="1288" t="s">
        <v>3240</v>
      </c>
      <c r="O41" s="1140" t="s">
        <v>2903</v>
      </c>
      <c r="P41" s="878">
        <v>1</v>
      </c>
      <c r="Q41" s="878" t="s">
        <v>3257</v>
      </c>
      <c r="R41" s="878"/>
      <c r="T41" s="878" t="s">
        <v>3258</v>
      </c>
    </row>
    <row r="42" spans="1:21" s="1120" customFormat="1" ht="132" x14ac:dyDescent="0.3">
      <c r="A42" s="2436"/>
      <c r="B42" s="2455"/>
      <c r="C42" s="2425"/>
      <c r="D42" s="2432"/>
      <c r="E42" s="2425"/>
      <c r="F42" s="2432"/>
      <c r="G42" s="2451"/>
      <c r="H42" s="2420"/>
      <c r="I42" s="2452"/>
      <c r="J42" s="2420"/>
      <c r="K42" s="1158" t="s">
        <v>927</v>
      </c>
      <c r="L42" s="701" t="s">
        <v>2904</v>
      </c>
      <c r="M42" s="1156">
        <v>0.5</v>
      </c>
      <c r="N42" s="1288" t="s">
        <v>3240</v>
      </c>
      <c r="O42" s="709" t="s">
        <v>2905</v>
      </c>
      <c r="P42" s="878">
        <v>1</v>
      </c>
      <c r="Q42" s="878" t="s">
        <v>3259</v>
      </c>
      <c r="R42" s="878"/>
      <c r="S42" s="878"/>
      <c r="T42" s="878" t="s">
        <v>3260</v>
      </c>
    </row>
    <row r="43" spans="1:21" s="1120" customFormat="1" ht="49.5" x14ac:dyDescent="0.3">
      <c r="A43" s="2436"/>
      <c r="B43" s="2455"/>
      <c r="C43" s="2425"/>
      <c r="D43" s="2432"/>
      <c r="E43" s="2425"/>
      <c r="F43" s="2432"/>
      <c r="G43" s="1131" t="s">
        <v>784</v>
      </c>
      <c r="H43" s="1142" t="s">
        <v>2906</v>
      </c>
      <c r="I43" s="1158">
        <v>0.1</v>
      </c>
      <c r="J43" s="1142" t="s">
        <v>370</v>
      </c>
      <c r="K43" s="1158" t="s">
        <v>787</v>
      </c>
      <c r="L43" s="701" t="s">
        <v>2907</v>
      </c>
      <c r="M43" s="1156">
        <v>1</v>
      </c>
      <c r="N43" s="1288" t="s">
        <v>3240</v>
      </c>
      <c r="O43" s="709" t="s">
        <v>2908</v>
      </c>
      <c r="P43" s="1291">
        <v>1</v>
      </c>
      <c r="Q43" s="1291">
        <v>1</v>
      </c>
      <c r="R43" s="1291">
        <v>1</v>
      </c>
      <c r="S43" s="1291">
        <v>1</v>
      </c>
      <c r="T43" s="1291">
        <v>1</v>
      </c>
      <c r="U43" s="1293"/>
    </row>
    <row r="44" spans="1:21" s="1120" customFormat="1" ht="66" x14ac:dyDescent="0.3">
      <c r="A44" s="2436"/>
      <c r="B44" s="2455"/>
      <c r="C44" s="2425"/>
      <c r="D44" s="2432"/>
      <c r="E44" s="2425"/>
      <c r="F44" s="2432"/>
      <c r="G44" s="1131" t="s">
        <v>790</v>
      </c>
      <c r="H44" s="1142" t="s">
        <v>2909</v>
      </c>
      <c r="I44" s="1170">
        <v>0.2</v>
      </c>
      <c r="J44" s="1142" t="s">
        <v>370</v>
      </c>
      <c r="K44" s="1170" t="s">
        <v>793</v>
      </c>
      <c r="L44" s="926" t="s">
        <v>2910</v>
      </c>
      <c r="M44" s="1171">
        <v>1</v>
      </c>
      <c r="N44" s="1288" t="s">
        <v>3240</v>
      </c>
      <c r="O44" s="709" t="s">
        <v>2911</v>
      </c>
      <c r="P44" s="878">
        <v>4</v>
      </c>
      <c r="Q44" s="878" t="s">
        <v>3261</v>
      </c>
      <c r="R44" s="878" t="s">
        <v>3262</v>
      </c>
      <c r="S44" s="878" t="s">
        <v>3263</v>
      </c>
      <c r="T44" s="878" t="s">
        <v>3264</v>
      </c>
      <c r="U44" s="1290"/>
    </row>
    <row r="45" spans="1:21" s="1120" customFormat="1" ht="49.5" customHeight="1" x14ac:dyDescent="0.3">
      <c r="A45" s="2436"/>
      <c r="B45" s="2455"/>
      <c r="C45" s="2425"/>
      <c r="D45" s="2432"/>
      <c r="E45" s="2425"/>
      <c r="F45" s="2432"/>
      <c r="G45" s="2453" t="s">
        <v>795</v>
      </c>
      <c r="H45" s="1472" t="s">
        <v>2912</v>
      </c>
      <c r="I45" s="2454">
        <v>0.3</v>
      </c>
      <c r="J45" s="1472" t="s">
        <v>370</v>
      </c>
      <c r="K45" s="1172" t="s">
        <v>798</v>
      </c>
      <c r="L45" s="879" t="s">
        <v>2913</v>
      </c>
      <c r="M45" s="1171">
        <v>0.5</v>
      </c>
      <c r="N45" s="1147"/>
      <c r="O45" s="701" t="s">
        <v>2914</v>
      </c>
      <c r="P45" s="1173" t="s">
        <v>2915</v>
      </c>
      <c r="Q45" s="1173">
        <v>1</v>
      </c>
      <c r="R45" s="1173">
        <v>1</v>
      </c>
      <c r="S45" s="1173">
        <v>1</v>
      </c>
      <c r="T45" s="1173">
        <v>1</v>
      </c>
    </row>
    <row r="46" spans="1:21" s="1120" customFormat="1" ht="49.5" x14ac:dyDescent="0.3">
      <c r="A46" s="2436"/>
      <c r="B46" s="2455"/>
      <c r="C46" s="2425"/>
      <c r="D46" s="2432"/>
      <c r="E46" s="2425"/>
      <c r="F46" s="2432"/>
      <c r="G46" s="2453"/>
      <c r="H46" s="1472"/>
      <c r="I46" s="2454"/>
      <c r="J46" s="1472"/>
      <c r="K46" s="1172" t="s">
        <v>931</v>
      </c>
      <c r="L46" s="701" t="s">
        <v>2916</v>
      </c>
      <c r="M46" s="1171">
        <v>0.5</v>
      </c>
      <c r="N46" s="1147"/>
      <c r="O46" s="701" t="s">
        <v>2917</v>
      </c>
      <c r="P46" s="1174" t="s">
        <v>2918</v>
      </c>
      <c r="Q46" s="1175" t="s">
        <v>2919</v>
      </c>
      <c r="R46" s="1175" t="s">
        <v>2919</v>
      </c>
      <c r="S46" s="1175" t="s">
        <v>2919</v>
      </c>
      <c r="T46" s="1175" t="s">
        <v>2919</v>
      </c>
    </row>
    <row r="47" spans="1:21" ht="99" x14ac:dyDescent="0.3">
      <c r="A47" s="2436"/>
      <c r="B47" s="2455"/>
      <c r="C47" s="2425"/>
      <c r="D47" s="2432"/>
      <c r="E47" s="2425"/>
      <c r="F47" s="2432"/>
      <c r="G47" s="1171" t="s">
        <v>930</v>
      </c>
      <c r="H47" s="701" t="s">
        <v>2920</v>
      </c>
      <c r="I47" s="1171">
        <v>0.2</v>
      </c>
      <c r="J47" s="701" t="s">
        <v>370</v>
      </c>
      <c r="K47" s="1171" t="s">
        <v>1087</v>
      </c>
      <c r="L47" s="701" t="s">
        <v>2921</v>
      </c>
      <c r="M47" s="1149">
        <v>1</v>
      </c>
      <c r="N47" s="1150"/>
      <c r="O47" s="701" t="s">
        <v>2922</v>
      </c>
      <c r="P47" s="1175" t="s">
        <v>2923</v>
      </c>
      <c r="Q47" s="1173">
        <v>0.2</v>
      </c>
      <c r="R47" s="1173">
        <v>0.3</v>
      </c>
      <c r="S47" s="1173">
        <v>0.3</v>
      </c>
      <c r="T47" s="1173">
        <v>0.2</v>
      </c>
    </row>
  </sheetData>
  <sheetProtection password="DDB6" sheet="1"/>
  <mergeCells count="80">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H30:H31"/>
    <mergeCell ref="I30:I31"/>
    <mergeCell ref="J30:J31"/>
    <mergeCell ref="C34:C40"/>
    <mergeCell ref="D34:D40"/>
    <mergeCell ref="E34:E40"/>
    <mergeCell ref="F34:F40"/>
    <mergeCell ref="G34:G40"/>
    <mergeCell ref="H34:H40"/>
    <mergeCell ref="I34:I40"/>
    <mergeCell ref="J34:J40"/>
    <mergeCell ref="C30:C33"/>
    <mergeCell ref="D30:D33"/>
    <mergeCell ref="E30:E33"/>
    <mergeCell ref="F30:F33"/>
    <mergeCell ref="G30:G31"/>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47"/>
  <sheetViews>
    <sheetView topLeftCell="G1" zoomScale="75" zoomScaleNormal="75" workbookViewId="0">
      <selection sqref="A1:Q8"/>
    </sheetView>
  </sheetViews>
  <sheetFormatPr baseColWidth="10" defaultRowHeight="16.5" x14ac:dyDescent="0.3"/>
  <cols>
    <col min="1" max="1" width="13.425781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7" style="1178" customWidth="1"/>
    <col min="10" max="10" width="21" style="1178" customWidth="1"/>
    <col min="11" max="11" width="7" style="1178" customWidth="1"/>
    <col min="12" max="12" width="53.42578125" style="1" customWidth="1"/>
    <col min="13" max="13" width="7.5703125" style="1155" customWidth="1"/>
    <col min="14" max="14" width="21" style="1151" customWidth="1"/>
    <col min="15" max="15" width="39.85546875" style="1151" customWidth="1"/>
    <col min="16" max="16" width="16.42578125" style="1151" customWidth="1"/>
    <col min="17" max="17" width="24" style="1151" customWidth="1"/>
    <col min="18" max="18" width="10.140625" style="1151" customWidth="1"/>
    <col min="19" max="19" width="11.42578125" style="1151"/>
    <col min="20" max="20" width="10" style="1151" customWidth="1"/>
    <col min="21" max="16384" width="11.42578125" style="1151"/>
  </cols>
  <sheetData>
    <row r="1" spans="1:21"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1"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1"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1"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1"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1"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1"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1"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1" s="287" customFormat="1" ht="30" customHeight="1" x14ac:dyDescent="0.3">
      <c r="A9" s="1429" t="s">
        <v>3265</v>
      </c>
      <c r="B9" s="1429"/>
      <c r="C9" s="1429"/>
      <c r="D9" s="1429"/>
      <c r="E9" s="1429"/>
      <c r="F9" s="1429"/>
      <c r="G9" s="1429"/>
      <c r="H9" s="1429"/>
      <c r="I9" s="1429"/>
      <c r="J9" s="1429"/>
      <c r="K9" s="1429"/>
      <c r="L9" s="1429"/>
      <c r="M9" s="1429"/>
      <c r="N9" s="1429"/>
      <c r="O9" s="1429"/>
      <c r="P9" s="1429"/>
      <c r="Q9" s="1429"/>
      <c r="R9" s="1429"/>
      <c r="S9" s="1429"/>
      <c r="T9" s="1429"/>
    </row>
    <row r="10" spans="1:21"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1" s="1113"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35" t="s">
        <v>2810</v>
      </c>
      <c r="Q11" s="2435"/>
      <c r="R11" s="2435"/>
      <c r="S11" s="2435"/>
      <c r="T11" s="2435"/>
    </row>
    <row r="12" spans="1:21" s="1113" customFormat="1"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row>
    <row r="13" spans="1:21" s="1120" customFormat="1" ht="99" x14ac:dyDescent="0.3">
      <c r="A13" s="2537" t="s">
        <v>2813</v>
      </c>
      <c r="B13" s="2455">
        <v>0.5</v>
      </c>
      <c r="C13" s="1114" t="s">
        <v>2814</v>
      </c>
      <c r="D13" s="1131">
        <v>0.15</v>
      </c>
      <c r="E13" s="1114" t="s">
        <v>2815</v>
      </c>
      <c r="F13" s="1131">
        <v>1</v>
      </c>
      <c r="G13" s="1131" t="s">
        <v>65</v>
      </c>
      <c r="H13" s="1114" t="s">
        <v>2816</v>
      </c>
      <c r="I13" s="1131">
        <v>1</v>
      </c>
      <c r="J13" s="1114" t="s">
        <v>370</v>
      </c>
      <c r="K13" s="1131" t="s">
        <v>69</v>
      </c>
      <c r="L13" s="1116" t="s">
        <v>2817</v>
      </c>
      <c r="M13" s="1156">
        <v>1</v>
      </c>
      <c r="N13" s="1118" t="s">
        <v>3266</v>
      </c>
      <c r="O13" s="1116" t="s">
        <v>2819</v>
      </c>
      <c r="P13" s="1134">
        <v>12</v>
      </c>
      <c r="Q13" s="1159">
        <v>3</v>
      </c>
      <c r="R13" s="1159">
        <v>3</v>
      </c>
      <c r="S13" s="1159">
        <v>3</v>
      </c>
      <c r="T13" s="1159">
        <v>3</v>
      </c>
      <c r="U13" s="1269"/>
    </row>
    <row r="14" spans="1:21" s="1120" customFormat="1" ht="66" x14ac:dyDescent="0.3">
      <c r="A14" s="2537"/>
      <c r="B14" s="2455"/>
      <c r="C14" s="2433" t="s">
        <v>2820</v>
      </c>
      <c r="D14" s="2432">
        <v>0.2</v>
      </c>
      <c r="E14" s="2425" t="s">
        <v>2821</v>
      </c>
      <c r="F14" s="2452">
        <v>0.5</v>
      </c>
      <c r="G14" s="1158" t="s">
        <v>84</v>
      </c>
      <c r="H14" s="709" t="s">
        <v>2822</v>
      </c>
      <c r="I14" s="1158">
        <v>0.8</v>
      </c>
      <c r="J14" s="709" t="s">
        <v>370</v>
      </c>
      <c r="K14" s="1158" t="s">
        <v>87</v>
      </c>
      <c r="L14" s="701" t="s">
        <v>2823</v>
      </c>
      <c r="M14" s="1156">
        <v>1</v>
      </c>
      <c r="N14" s="1122" t="s">
        <v>3267</v>
      </c>
      <c r="O14" s="701" t="s">
        <v>2825</v>
      </c>
      <c r="P14" s="1159" t="s">
        <v>3268</v>
      </c>
      <c r="Q14" s="1161">
        <v>1</v>
      </c>
      <c r="R14" s="1161">
        <v>1</v>
      </c>
      <c r="S14" s="1161">
        <v>1</v>
      </c>
      <c r="T14" s="1161">
        <v>1</v>
      </c>
    </row>
    <row r="15" spans="1:21" s="1120" customFormat="1" ht="55.5" customHeight="1" x14ac:dyDescent="0.3">
      <c r="A15" s="2537"/>
      <c r="B15" s="2455"/>
      <c r="C15" s="2433"/>
      <c r="D15" s="2432"/>
      <c r="E15" s="2425"/>
      <c r="F15" s="2452"/>
      <c r="G15" s="1158" t="s">
        <v>93</v>
      </c>
      <c r="H15" s="709" t="s">
        <v>2827</v>
      </c>
      <c r="I15" s="1158">
        <v>0.2</v>
      </c>
      <c r="J15" s="709" t="s">
        <v>370</v>
      </c>
      <c r="K15" s="1158" t="s">
        <v>97</v>
      </c>
      <c r="L15" s="701" t="s">
        <v>2828</v>
      </c>
      <c r="M15" s="1156">
        <v>1</v>
      </c>
      <c r="N15" s="1122" t="s">
        <v>3269</v>
      </c>
      <c r="O15" s="701" t="s">
        <v>2830</v>
      </c>
      <c r="P15" s="1134" t="s">
        <v>3227</v>
      </c>
      <c r="Q15" s="1134" t="s">
        <v>3227</v>
      </c>
      <c r="R15" s="1134" t="s">
        <v>3227</v>
      </c>
      <c r="S15" s="1134" t="s">
        <v>3227</v>
      </c>
      <c r="T15" s="1134" t="s">
        <v>3227</v>
      </c>
    </row>
    <row r="16" spans="1:21" s="1120" customFormat="1" ht="49.5" x14ac:dyDescent="0.3">
      <c r="A16" s="2537"/>
      <c r="B16" s="2455"/>
      <c r="C16" s="2433"/>
      <c r="D16" s="2432"/>
      <c r="E16" s="2425" t="s">
        <v>2831</v>
      </c>
      <c r="F16" s="2452">
        <v>0.5</v>
      </c>
      <c r="G16" s="2452" t="s">
        <v>101</v>
      </c>
      <c r="H16" s="2425" t="s">
        <v>2832</v>
      </c>
      <c r="I16" s="2452">
        <v>1</v>
      </c>
      <c r="J16" s="2425" t="s">
        <v>370</v>
      </c>
      <c r="K16" s="1158" t="s">
        <v>104</v>
      </c>
      <c r="L16" s="701" t="s">
        <v>2833</v>
      </c>
      <c r="M16" s="1156">
        <v>0.2</v>
      </c>
      <c r="N16" s="1122" t="s">
        <v>3267</v>
      </c>
      <c r="O16" s="724" t="s">
        <v>2834</v>
      </c>
      <c r="P16" s="1134" t="s">
        <v>3270</v>
      </c>
      <c r="Q16" s="1159">
        <v>1</v>
      </c>
      <c r="R16" s="1134">
        <v>1</v>
      </c>
      <c r="S16" s="1159">
        <v>1</v>
      </c>
      <c r="T16" s="1134">
        <v>1</v>
      </c>
    </row>
    <row r="17" spans="1:21" s="1120" customFormat="1" ht="66" x14ac:dyDescent="0.3">
      <c r="A17" s="2537"/>
      <c r="B17" s="2455"/>
      <c r="C17" s="2433"/>
      <c r="D17" s="2432"/>
      <c r="E17" s="2425"/>
      <c r="F17" s="2452"/>
      <c r="G17" s="2452"/>
      <c r="H17" s="2425"/>
      <c r="I17" s="2452"/>
      <c r="J17" s="2425"/>
      <c r="K17" s="1158" t="s">
        <v>341</v>
      </c>
      <c r="L17" s="879" t="s">
        <v>2835</v>
      </c>
      <c r="M17" s="1160">
        <v>0.5</v>
      </c>
      <c r="N17" s="1124" t="s">
        <v>3271</v>
      </c>
      <c r="O17" s="724" t="s">
        <v>2836</v>
      </c>
      <c r="P17" s="1134" t="s">
        <v>3270</v>
      </c>
      <c r="Q17" s="1134">
        <v>1</v>
      </c>
      <c r="R17" s="1159">
        <v>1</v>
      </c>
      <c r="S17" s="1134">
        <v>1</v>
      </c>
      <c r="T17" s="1159">
        <v>1</v>
      </c>
    </row>
    <row r="18" spans="1:21" s="1120" customFormat="1" ht="66" x14ac:dyDescent="0.3">
      <c r="A18" s="2537"/>
      <c r="B18" s="2455"/>
      <c r="C18" s="2433"/>
      <c r="D18" s="2432"/>
      <c r="E18" s="2425"/>
      <c r="F18" s="2452"/>
      <c r="G18" s="2452"/>
      <c r="H18" s="2425"/>
      <c r="I18" s="2452"/>
      <c r="J18" s="2425"/>
      <c r="K18" s="1158" t="s">
        <v>342</v>
      </c>
      <c r="L18" s="701" t="s">
        <v>2837</v>
      </c>
      <c r="M18" s="1156">
        <v>0.3</v>
      </c>
      <c r="N18" s="1122" t="s">
        <v>3266</v>
      </c>
      <c r="O18" s="701" t="s">
        <v>2825</v>
      </c>
      <c r="P18" s="1159" t="s">
        <v>3268</v>
      </c>
      <c r="Q18" s="1161">
        <v>1</v>
      </c>
      <c r="R18" s="1161">
        <v>1</v>
      </c>
      <c r="S18" s="1161">
        <v>1</v>
      </c>
      <c r="T18" s="1161">
        <v>1</v>
      </c>
    </row>
    <row r="19" spans="1:21" s="1120" customFormat="1" ht="132" customHeight="1" x14ac:dyDescent="0.3">
      <c r="A19" s="2537"/>
      <c r="B19" s="2455"/>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338" t="s">
        <v>3272</v>
      </c>
      <c r="P19" s="1119">
        <v>4</v>
      </c>
      <c r="Q19" s="1119">
        <v>1</v>
      </c>
      <c r="R19" s="1119">
        <v>1</v>
      </c>
      <c r="S19" s="1119">
        <v>1</v>
      </c>
      <c r="T19" s="1119">
        <v>1</v>
      </c>
    </row>
    <row r="20" spans="1:21" s="1120" customFormat="1" ht="188.25" customHeight="1" x14ac:dyDescent="0.3">
      <c r="A20" s="2537"/>
      <c r="B20" s="2455"/>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1" s="1120" customFormat="1" ht="116.25" customHeight="1" x14ac:dyDescent="0.3">
      <c r="A21" s="2537"/>
      <c r="B21" s="2455"/>
      <c r="C21" s="2433"/>
      <c r="D21" s="2432"/>
      <c r="E21" s="2425"/>
      <c r="F21" s="2432"/>
      <c r="G21" s="2456"/>
      <c r="H21" s="2431"/>
      <c r="I21" s="2452"/>
      <c r="J21" s="2431"/>
      <c r="K21" s="1158" t="s">
        <v>1755</v>
      </c>
      <c r="L21" s="1164" t="s">
        <v>2845</v>
      </c>
      <c r="M21" s="1156">
        <v>0.15</v>
      </c>
      <c r="N21" s="1126"/>
      <c r="O21" s="1127" t="s">
        <v>2846</v>
      </c>
      <c r="P21" s="1119">
        <v>3</v>
      </c>
      <c r="Q21" s="1119"/>
      <c r="R21" s="1119">
        <v>1</v>
      </c>
      <c r="S21" s="1119">
        <v>1</v>
      </c>
      <c r="T21" s="1119">
        <v>1</v>
      </c>
    </row>
    <row r="22" spans="1:21" s="1120" customFormat="1" ht="121.5" customHeight="1" x14ac:dyDescent="0.3">
      <c r="A22" s="2537"/>
      <c r="B22" s="2455"/>
      <c r="C22" s="2433"/>
      <c r="D22" s="2432"/>
      <c r="E22" s="2425"/>
      <c r="F22" s="2432"/>
      <c r="G22" s="2456"/>
      <c r="H22" s="2431"/>
      <c r="I22" s="2452"/>
      <c r="J22" s="2431"/>
      <c r="K22" s="1158" t="s">
        <v>2197</v>
      </c>
      <c r="L22" s="1164" t="s">
        <v>2978</v>
      </c>
      <c r="M22" s="1156">
        <v>0.1</v>
      </c>
      <c r="N22" s="1126"/>
      <c r="O22" s="1127" t="s">
        <v>2848</v>
      </c>
      <c r="P22" s="1119">
        <v>9</v>
      </c>
      <c r="Q22" s="1119"/>
      <c r="R22" s="1294">
        <v>3</v>
      </c>
      <c r="S22" s="1294">
        <v>3</v>
      </c>
      <c r="T22" s="1294">
        <v>3</v>
      </c>
    </row>
    <row r="23" spans="1:21" s="1120" customFormat="1" ht="116.25" customHeight="1" x14ac:dyDescent="0.3">
      <c r="A23" s="2537"/>
      <c r="B23" s="2455"/>
      <c r="C23" s="2433"/>
      <c r="D23" s="2432"/>
      <c r="E23" s="2425"/>
      <c r="F23" s="2432"/>
      <c r="G23" s="2456"/>
      <c r="H23" s="2431"/>
      <c r="I23" s="2452"/>
      <c r="J23" s="2431"/>
      <c r="K23" s="1158" t="s">
        <v>2201</v>
      </c>
      <c r="L23" s="1164" t="s">
        <v>2849</v>
      </c>
      <c r="M23" s="1156">
        <v>0.1</v>
      </c>
      <c r="N23" s="1126"/>
      <c r="O23" s="1127" t="s">
        <v>2933</v>
      </c>
      <c r="P23" s="1119">
        <v>3</v>
      </c>
      <c r="Q23" s="1119"/>
      <c r="R23" s="1119">
        <v>1</v>
      </c>
      <c r="S23" s="1119">
        <v>1</v>
      </c>
      <c r="T23" s="1119">
        <v>1</v>
      </c>
    </row>
    <row r="24" spans="1:21" s="1120" customFormat="1" ht="77.25" customHeight="1" x14ac:dyDescent="0.3">
      <c r="A24" s="2537"/>
      <c r="B24" s="2455"/>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1" s="1120" customFormat="1" ht="68.25" customHeight="1" x14ac:dyDescent="0.3">
      <c r="A25" s="2537"/>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1" s="1120" customFormat="1" ht="49.5" x14ac:dyDescent="0.3">
      <c r="A26" s="2537"/>
      <c r="B26" s="2455"/>
      <c r="C26" s="2433" t="s">
        <v>2855</v>
      </c>
      <c r="D26" s="2432">
        <v>0.15</v>
      </c>
      <c r="E26" s="2425" t="s">
        <v>2856</v>
      </c>
      <c r="F26" s="2432">
        <v>1</v>
      </c>
      <c r="G26" s="2432" t="s">
        <v>121</v>
      </c>
      <c r="H26" s="2431" t="s">
        <v>2857</v>
      </c>
      <c r="I26" s="2432">
        <v>1</v>
      </c>
      <c r="J26" s="2431" t="s">
        <v>370</v>
      </c>
      <c r="K26" s="1131" t="s">
        <v>124</v>
      </c>
      <c r="L26" s="1129" t="s">
        <v>2858</v>
      </c>
      <c r="M26" s="1156">
        <v>0.25</v>
      </c>
      <c r="N26" s="1130" t="s">
        <v>3273</v>
      </c>
      <c r="O26" s="1129" t="s">
        <v>2860</v>
      </c>
      <c r="P26" s="1134">
        <v>2</v>
      </c>
      <c r="Q26" s="1134"/>
      <c r="R26" s="1134">
        <v>1</v>
      </c>
      <c r="S26" s="1134"/>
      <c r="T26" s="1134">
        <v>1</v>
      </c>
    </row>
    <row r="27" spans="1:21" s="1120" customFormat="1" ht="66" x14ac:dyDescent="0.3">
      <c r="A27" s="2537"/>
      <c r="B27" s="2455"/>
      <c r="C27" s="2433"/>
      <c r="D27" s="2432"/>
      <c r="E27" s="2425"/>
      <c r="F27" s="2432"/>
      <c r="G27" s="2432"/>
      <c r="H27" s="2431"/>
      <c r="I27" s="2432"/>
      <c r="J27" s="2431"/>
      <c r="K27" s="1131" t="s">
        <v>1020</v>
      </c>
      <c r="L27" s="1129" t="s">
        <v>2861</v>
      </c>
      <c r="M27" s="1156">
        <v>0.25</v>
      </c>
      <c r="N27" s="1130" t="s">
        <v>3274</v>
      </c>
      <c r="O27" s="1129" t="s">
        <v>2863</v>
      </c>
      <c r="P27" s="1134">
        <v>28</v>
      </c>
      <c r="Q27" s="1134">
        <v>7</v>
      </c>
      <c r="R27" s="1134">
        <v>7</v>
      </c>
      <c r="S27" s="1134">
        <v>7</v>
      </c>
      <c r="T27" s="1134">
        <v>7</v>
      </c>
    </row>
    <row r="28" spans="1:21" s="1120" customFormat="1" ht="66" x14ac:dyDescent="0.3">
      <c r="A28" s="2537"/>
      <c r="B28" s="2455"/>
      <c r="C28" s="2433"/>
      <c r="D28" s="2432"/>
      <c r="E28" s="2425"/>
      <c r="F28" s="2432"/>
      <c r="G28" s="2432"/>
      <c r="H28" s="2431"/>
      <c r="I28" s="2432"/>
      <c r="J28" s="2431"/>
      <c r="K28" s="1131" t="s">
        <v>1775</v>
      </c>
      <c r="L28" s="1129" t="s">
        <v>2864</v>
      </c>
      <c r="M28" s="1156">
        <v>0.25</v>
      </c>
      <c r="N28" s="1130" t="s">
        <v>3266</v>
      </c>
      <c r="O28" s="1129" t="s">
        <v>2865</v>
      </c>
      <c r="P28" s="1134">
        <v>4</v>
      </c>
      <c r="Q28" s="1134">
        <v>1</v>
      </c>
      <c r="R28" s="1134">
        <v>1</v>
      </c>
      <c r="S28" s="1134">
        <v>1</v>
      </c>
      <c r="T28" s="1134">
        <v>1</v>
      </c>
      <c r="U28" s="1269"/>
    </row>
    <row r="29" spans="1:21" s="1120" customFormat="1" ht="66" x14ac:dyDescent="0.3">
      <c r="A29" s="2537"/>
      <c r="B29" s="2455"/>
      <c r="C29" s="2433"/>
      <c r="D29" s="2432"/>
      <c r="E29" s="2425"/>
      <c r="F29" s="2432"/>
      <c r="G29" s="2432"/>
      <c r="H29" s="2431"/>
      <c r="I29" s="2432"/>
      <c r="J29" s="2431"/>
      <c r="K29" s="1131" t="s">
        <v>1778</v>
      </c>
      <c r="L29" s="1129" t="s">
        <v>2866</v>
      </c>
      <c r="M29" s="1156">
        <v>0.25</v>
      </c>
      <c r="N29" s="1130" t="s">
        <v>3266</v>
      </c>
      <c r="O29" s="1129" t="s">
        <v>2867</v>
      </c>
      <c r="P29" s="1159" t="s">
        <v>3268</v>
      </c>
      <c r="Q29" s="1161">
        <v>1</v>
      </c>
      <c r="R29" s="1161">
        <v>1</v>
      </c>
      <c r="S29" s="1161">
        <v>1</v>
      </c>
      <c r="T29" s="1161">
        <v>1</v>
      </c>
    </row>
    <row r="30" spans="1:21" s="1120" customFormat="1" ht="106.5" customHeight="1" x14ac:dyDescent="0.3">
      <c r="A30" s="2537"/>
      <c r="B30" s="2455"/>
      <c r="C30" s="2431" t="s">
        <v>2868</v>
      </c>
      <c r="D30" s="2432">
        <v>0.15</v>
      </c>
      <c r="E30" s="2425" t="s">
        <v>2869</v>
      </c>
      <c r="F30" s="2432">
        <v>1</v>
      </c>
      <c r="G30" s="2432" t="s">
        <v>127</v>
      </c>
      <c r="H30" s="2425" t="s">
        <v>2870</v>
      </c>
      <c r="I30" s="2432">
        <v>0.4</v>
      </c>
      <c r="J30" s="2425" t="s">
        <v>370</v>
      </c>
      <c r="K30" s="1131" t="s">
        <v>130</v>
      </c>
      <c r="L30" s="701" t="s">
        <v>2871</v>
      </c>
      <c r="M30" s="1156">
        <v>0.5</v>
      </c>
      <c r="N30" s="1122" t="s">
        <v>3275</v>
      </c>
      <c r="O30" s="701" t="s">
        <v>2872</v>
      </c>
      <c r="P30" s="1159" t="s">
        <v>3268</v>
      </c>
      <c r="Q30" s="1161">
        <v>1</v>
      </c>
      <c r="R30" s="1161">
        <v>1</v>
      </c>
      <c r="S30" s="1161">
        <v>1</v>
      </c>
      <c r="T30" s="1161">
        <v>1</v>
      </c>
    </row>
    <row r="31" spans="1:21" s="1120" customFormat="1" ht="99" customHeight="1" x14ac:dyDescent="0.3">
      <c r="A31" s="2537"/>
      <c r="B31" s="2455"/>
      <c r="C31" s="2431"/>
      <c r="D31" s="2432"/>
      <c r="E31" s="2425"/>
      <c r="F31" s="2432"/>
      <c r="G31" s="2432"/>
      <c r="H31" s="2425"/>
      <c r="I31" s="2432"/>
      <c r="J31" s="2425"/>
      <c r="K31" s="1131" t="s">
        <v>737</v>
      </c>
      <c r="L31" s="701" t="s">
        <v>2873</v>
      </c>
      <c r="M31" s="1156">
        <v>0.5</v>
      </c>
      <c r="N31" s="1122" t="s">
        <v>3276</v>
      </c>
      <c r="O31" s="701" t="s">
        <v>2874</v>
      </c>
      <c r="P31" s="1159" t="s">
        <v>3268</v>
      </c>
      <c r="Q31" s="1161">
        <v>1</v>
      </c>
      <c r="R31" s="1161">
        <v>1</v>
      </c>
      <c r="S31" s="1161">
        <v>1</v>
      </c>
      <c r="T31" s="1161">
        <v>1</v>
      </c>
    </row>
    <row r="32" spans="1:21" s="1120" customFormat="1" ht="154.5" customHeight="1" x14ac:dyDescent="0.3">
      <c r="A32" s="2537"/>
      <c r="B32" s="2455"/>
      <c r="C32" s="2431"/>
      <c r="D32" s="2432"/>
      <c r="E32" s="2425"/>
      <c r="F32" s="2432"/>
      <c r="G32" s="1131" t="s">
        <v>132</v>
      </c>
      <c r="H32" s="709" t="s">
        <v>2875</v>
      </c>
      <c r="I32" s="1131">
        <v>0.3</v>
      </c>
      <c r="J32" s="709" t="s">
        <v>370</v>
      </c>
      <c r="K32" s="1131" t="s">
        <v>136</v>
      </c>
      <c r="L32" s="701" t="s">
        <v>2876</v>
      </c>
      <c r="M32" s="1156">
        <v>1</v>
      </c>
      <c r="N32" s="1122"/>
      <c r="O32" s="701" t="s">
        <v>2877</v>
      </c>
      <c r="P32" s="1157">
        <v>48</v>
      </c>
      <c r="Q32" s="1159" t="s">
        <v>2878</v>
      </c>
      <c r="R32" s="1159" t="s">
        <v>2878</v>
      </c>
      <c r="S32" s="1159" t="s">
        <v>2878</v>
      </c>
      <c r="T32" s="1159" t="s">
        <v>2878</v>
      </c>
    </row>
    <row r="33" spans="1:21" s="1120" customFormat="1" ht="72.75" customHeight="1" x14ac:dyDescent="0.3">
      <c r="A33" s="2537"/>
      <c r="B33" s="2455"/>
      <c r="C33" s="2431"/>
      <c r="D33" s="2432"/>
      <c r="E33" s="2425"/>
      <c r="F33" s="2432"/>
      <c r="G33" s="1132" t="s">
        <v>140</v>
      </c>
      <c r="H33" s="1128" t="s">
        <v>2879</v>
      </c>
      <c r="I33" s="1131">
        <v>0.3</v>
      </c>
      <c r="J33" s="1128" t="s">
        <v>370</v>
      </c>
      <c r="K33" s="1133" t="s">
        <v>143</v>
      </c>
      <c r="L33" s="1128" t="s">
        <v>2880</v>
      </c>
      <c r="M33" s="1156">
        <v>1</v>
      </c>
      <c r="N33" s="1122"/>
      <c r="O33" s="701" t="s">
        <v>2881</v>
      </c>
      <c r="P33" s="1157">
        <v>48</v>
      </c>
      <c r="Q33" s="1159" t="s">
        <v>2878</v>
      </c>
      <c r="R33" s="1159" t="s">
        <v>2878</v>
      </c>
      <c r="S33" s="1159" t="s">
        <v>2878</v>
      </c>
      <c r="T33" s="1159" t="s">
        <v>2878</v>
      </c>
      <c r="U33" s="1269"/>
    </row>
    <row r="34" spans="1:21" s="1120" customFormat="1" ht="33" x14ac:dyDescent="0.3">
      <c r="A34" s="2537"/>
      <c r="B34" s="2455"/>
      <c r="C34" s="2428" t="s">
        <v>2882</v>
      </c>
      <c r="D34" s="2432">
        <v>0.15</v>
      </c>
      <c r="E34" s="2428" t="s">
        <v>2883</v>
      </c>
      <c r="F34" s="2432">
        <v>1</v>
      </c>
      <c r="G34" s="2456" t="s">
        <v>762</v>
      </c>
      <c r="H34" s="2427" t="s">
        <v>2884</v>
      </c>
      <c r="I34" s="2457">
        <v>1</v>
      </c>
      <c r="J34" s="2427" t="s">
        <v>574</v>
      </c>
      <c r="K34" s="1168" t="s">
        <v>766</v>
      </c>
      <c r="L34" s="1136" t="s">
        <v>2885</v>
      </c>
      <c r="M34" s="1169">
        <v>0.2</v>
      </c>
      <c r="N34" s="879" t="s">
        <v>3226</v>
      </c>
      <c r="O34" s="701" t="s">
        <v>2886</v>
      </c>
      <c r="P34" s="1159" t="s">
        <v>3268</v>
      </c>
      <c r="Q34" s="1161">
        <v>1</v>
      </c>
      <c r="R34" s="1161">
        <v>1</v>
      </c>
      <c r="S34" s="1161">
        <v>1</v>
      </c>
      <c r="T34" s="1161">
        <v>1</v>
      </c>
    </row>
    <row r="35" spans="1:21" s="1120" customFormat="1" ht="66" x14ac:dyDescent="0.3">
      <c r="A35" s="2537"/>
      <c r="B35" s="2455"/>
      <c r="C35" s="2428"/>
      <c r="D35" s="2432"/>
      <c r="E35" s="2428"/>
      <c r="F35" s="2432"/>
      <c r="G35" s="2456"/>
      <c r="H35" s="2428"/>
      <c r="I35" s="2455"/>
      <c r="J35" s="2428"/>
      <c r="K35" s="1168" t="s">
        <v>770</v>
      </c>
      <c r="L35" s="879" t="s">
        <v>2887</v>
      </c>
      <c r="M35" s="1160">
        <v>0.2</v>
      </c>
      <c r="N35" s="879" t="s">
        <v>3277</v>
      </c>
      <c r="O35" s="701" t="s">
        <v>2888</v>
      </c>
      <c r="P35" s="1159" t="s">
        <v>3268</v>
      </c>
      <c r="Q35" s="1161">
        <v>1</v>
      </c>
      <c r="R35" s="1161">
        <v>1</v>
      </c>
      <c r="S35" s="1161">
        <v>1</v>
      </c>
      <c r="T35" s="1161">
        <v>1</v>
      </c>
    </row>
    <row r="36" spans="1:21" s="1120" customFormat="1" ht="66" x14ac:dyDescent="0.3">
      <c r="A36" s="2537"/>
      <c r="B36" s="2455"/>
      <c r="C36" s="2428"/>
      <c r="D36" s="2432"/>
      <c r="E36" s="2428"/>
      <c r="F36" s="2432"/>
      <c r="G36" s="2456"/>
      <c r="H36" s="2428"/>
      <c r="I36" s="2455"/>
      <c r="J36" s="2428"/>
      <c r="K36" s="1168" t="s">
        <v>772</v>
      </c>
      <c r="L36" s="879" t="s">
        <v>2889</v>
      </c>
      <c r="M36" s="1160">
        <v>0.1</v>
      </c>
      <c r="N36" s="1139" t="s">
        <v>3277</v>
      </c>
      <c r="O36" s="701" t="s">
        <v>2890</v>
      </c>
      <c r="P36" s="1134">
        <v>4</v>
      </c>
      <c r="Q36" s="1159" t="s">
        <v>3278</v>
      </c>
      <c r="R36" s="1134" t="s">
        <v>3279</v>
      </c>
      <c r="S36" s="1134" t="s">
        <v>3280</v>
      </c>
      <c r="T36" s="1134" t="s">
        <v>3279</v>
      </c>
    </row>
    <row r="37" spans="1:21" s="1120" customFormat="1" ht="68.25" customHeight="1" x14ac:dyDescent="0.3">
      <c r="A37" s="2537"/>
      <c r="B37" s="2455"/>
      <c r="C37" s="2428"/>
      <c r="D37" s="2432"/>
      <c r="E37" s="2428"/>
      <c r="F37" s="2432"/>
      <c r="G37" s="2456"/>
      <c r="H37" s="2428"/>
      <c r="I37" s="2455"/>
      <c r="J37" s="2428"/>
      <c r="K37" s="1168" t="s">
        <v>2051</v>
      </c>
      <c r="L37" s="879" t="s">
        <v>2891</v>
      </c>
      <c r="M37" s="1160">
        <v>0.1</v>
      </c>
      <c r="N37" s="1139" t="s">
        <v>3277</v>
      </c>
      <c r="O37" s="701" t="s">
        <v>2892</v>
      </c>
      <c r="P37" s="1134">
        <v>1</v>
      </c>
      <c r="Q37" s="1159" t="s">
        <v>3281</v>
      </c>
      <c r="R37" s="1134"/>
      <c r="S37" s="1134"/>
      <c r="T37" s="1134"/>
    </row>
    <row r="38" spans="1:21" s="1120" customFormat="1" ht="33" x14ac:dyDescent="0.3">
      <c r="A38" s="2537"/>
      <c r="B38" s="2455"/>
      <c r="C38" s="2428"/>
      <c r="D38" s="2432"/>
      <c r="E38" s="2428"/>
      <c r="F38" s="2432"/>
      <c r="G38" s="2456"/>
      <c r="H38" s="2428"/>
      <c r="I38" s="2455"/>
      <c r="J38" s="2428"/>
      <c r="K38" s="1168" t="s">
        <v>2054</v>
      </c>
      <c r="L38" s="879" t="s">
        <v>2893</v>
      </c>
      <c r="M38" s="1160">
        <v>0.2</v>
      </c>
      <c r="N38" s="1139" t="s">
        <v>3226</v>
      </c>
      <c r="O38" s="701" t="s">
        <v>2894</v>
      </c>
      <c r="P38" s="1159" t="s">
        <v>3268</v>
      </c>
      <c r="Q38" s="1161">
        <v>1</v>
      </c>
      <c r="R38" s="1161">
        <v>1</v>
      </c>
      <c r="S38" s="1161">
        <v>1</v>
      </c>
      <c r="T38" s="1161">
        <v>1</v>
      </c>
    </row>
    <row r="39" spans="1:21" s="1120" customFormat="1" ht="66" x14ac:dyDescent="0.3">
      <c r="A39" s="2537"/>
      <c r="B39" s="2455"/>
      <c r="C39" s="2428"/>
      <c r="D39" s="2432"/>
      <c r="E39" s="2428"/>
      <c r="F39" s="2432"/>
      <c r="G39" s="2456"/>
      <c r="H39" s="2428"/>
      <c r="I39" s="2455"/>
      <c r="J39" s="2428"/>
      <c r="K39" s="1168" t="s">
        <v>2057</v>
      </c>
      <c r="L39" s="879" t="s">
        <v>2895</v>
      </c>
      <c r="M39" s="1160">
        <v>0.1</v>
      </c>
      <c r="N39" s="1139" t="s">
        <v>3277</v>
      </c>
      <c r="O39" s="701" t="s">
        <v>2896</v>
      </c>
      <c r="P39" s="1134"/>
      <c r="Q39" s="1134"/>
      <c r="R39" s="1159" t="s">
        <v>3282</v>
      </c>
      <c r="S39" s="1134"/>
      <c r="T39" s="1159" t="s">
        <v>3283</v>
      </c>
    </row>
    <row r="40" spans="1:21" s="1120" customFormat="1" ht="66" x14ac:dyDescent="0.3">
      <c r="A40" s="2537"/>
      <c r="B40" s="2455"/>
      <c r="C40" s="2428"/>
      <c r="D40" s="2432"/>
      <c r="E40" s="2428"/>
      <c r="F40" s="2432"/>
      <c r="G40" s="2451"/>
      <c r="H40" s="2428"/>
      <c r="I40" s="2455"/>
      <c r="J40" s="2428"/>
      <c r="K40" s="1168" t="s">
        <v>2060</v>
      </c>
      <c r="L40" s="879" t="s">
        <v>2897</v>
      </c>
      <c r="M40" s="1160">
        <v>0.1</v>
      </c>
      <c r="N40" s="1139" t="s">
        <v>3266</v>
      </c>
      <c r="O40" s="701" t="s">
        <v>2898</v>
      </c>
      <c r="P40" s="1159" t="s">
        <v>3284</v>
      </c>
      <c r="Q40" s="1134">
        <v>3</v>
      </c>
      <c r="R40" s="1134">
        <v>3</v>
      </c>
      <c r="S40" s="1134">
        <v>3</v>
      </c>
      <c r="T40" s="1134">
        <v>3</v>
      </c>
    </row>
    <row r="41" spans="1:21" s="1120" customFormat="1" ht="49.5" x14ac:dyDescent="0.3">
      <c r="A41" s="2537"/>
      <c r="B41" s="2535">
        <v>0.5</v>
      </c>
      <c r="C41" s="2499" t="s">
        <v>2899</v>
      </c>
      <c r="D41" s="2536">
        <v>1</v>
      </c>
      <c r="E41" s="2499" t="s">
        <v>2900</v>
      </c>
      <c r="F41" s="2536">
        <v>1</v>
      </c>
      <c r="G41" s="2450" t="s">
        <v>776</v>
      </c>
      <c r="H41" s="2420" t="s">
        <v>2901</v>
      </c>
      <c r="I41" s="2452">
        <v>0.2</v>
      </c>
      <c r="J41" s="2420" t="s">
        <v>370</v>
      </c>
      <c r="K41" s="1158" t="s">
        <v>779</v>
      </c>
      <c r="L41" s="1140" t="s">
        <v>2902</v>
      </c>
      <c r="M41" s="1156">
        <v>0.5</v>
      </c>
      <c r="N41" s="1141" t="s">
        <v>3267</v>
      </c>
      <c r="O41" s="1140" t="s">
        <v>2903</v>
      </c>
      <c r="P41" s="1134">
        <v>1</v>
      </c>
      <c r="Q41" s="1159" t="s">
        <v>3285</v>
      </c>
      <c r="R41" s="1134"/>
      <c r="S41" s="1134"/>
      <c r="T41" s="1134"/>
    </row>
    <row r="42" spans="1:21" s="1120" customFormat="1" ht="49.5" x14ac:dyDescent="0.3">
      <c r="A42" s="2537"/>
      <c r="B42" s="2535"/>
      <c r="C42" s="2486"/>
      <c r="D42" s="2536"/>
      <c r="E42" s="2486"/>
      <c r="F42" s="2536"/>
      <c r="G42" s="2451"/>
      <c r="H42" s="2420"/>
      <c r="I42" s="2452"/>
      <c r="J42" s="2420"/>
      <c r="K42" s="1158" t="s">
        <v>927</v>
      </c>
      <c r="L42" s="701" t="s">
        <v>2904</v>
      </c>
      <c r="M42" s="1156">
        <v>0.5</v>
      </c>
      <c r="N42" s="1122" t="s">
        <v>3267</v>
      </c>
      <c r="O42" s="701" t="s">
        <v>2905</v>
      </c>
      <c r="P42" s="1134">
        <v>1</v>
      </c>
      <c r="Q42" s="1159" t="s">
        <v>3286</v>
      </c>
      <c r="R42" s="1134"/>
      <c r="S42" s="1134"/>
      <c r="T42" s="1134"/>
    </row>
    <row r="43" spans="1:21" s="1120" customFormat="1" ht="115.5" customHeight="1" x14ac:dyDescent="0.3">
      <c r="A43" s="2537"/>
      <c r="B43" s="2535"/>
      <c r="C43" s="2486"/>
      <c r="D43" s="2536"/>
      <c r="E43" s="2486"/>
      <c r="F43" s="2536"/>
      <c r="G43" s="1131" t="s">
        <v>784</v>
      </c>
      <c r="H43" s="1142" t="s">
        <v>2906</v>
      </c>
      <c r="I43" s="1158">
        <v>0.1</v>
      </c>
      <c r="J43" s="1142" t="s">
        <v>370</v>
      </c>
      <c r="K43" s="1158" t="s">
        <v>787</v>
      </c>
      <c r="L43" s="701" t="s">
        <v>2907</v>
      </c>
      <c r="M43" s="1156">
        <v>1</v>
      </c>
      <c r="N43" s="1122" t="s">
        <v>3287</v>
      </c>
      <c r="O43" s="701" t="s">
        <v>2908</v>
      </c>
      <c r="P43" s="1134">
        <v>48</v>
      </c>
      <c r="Q43" s="1134">
        <v>12</v>
      </c>
      <c r="R43" s="1134">
        <v>12</v>
      </c>
      <c r="S43" s="1134">
        <v>12</v>
      </c>
      <c r="T43" s="1134">
        <v>12</v>
      </c>
    </row>
    <row r="44" spans="1:21" s="1120" customFormat="1" ht="66" x14ac:dyDescent="0.3">
      <c r="A44" s="2537"/>
      <c r="B44" s="2535"/>
      <c r="C44" s="2486"/>
      <c r="D44" s="2536"/>
      <c r="E44" s="2486"/>
      <c r="F44" s="2536"/>
      <c r="G44" s="1131" t="s">
        <v>790</v>
      </c>
      <c r="H44" s="1142" t="s">
        <v>2909</v>
      </c>
      <c r="I44" s="1170">
        <v>0.2</v>
      </c>
      <c r="J44" s="1142" t="s">
        <v>370</v>
      </c>
      <c r="K44" s="1170" t="s">
        <v>793</v>
      </c>
      <c r="L44" s="926" t="s">
        <v>2910</v>
      </c>
      <c r="M44" s="1171">
        <v>1</v>
      </c>
      <c r="N44" s="1145" t="s">
        <v>3271</v>
      </c>
      <c r="O44" s="701" t="s">
        <v>2911</v>
      </c>
      <c r="P44" s="1134">
        <v>4</v>
      </c>
      <c r="Q44" s="1159" t="s">
        <v>3285</v>
      </c>
      <c r="R44" s="1159" t="s">
        <v>3288</v>
      </c>
      <c r="S44" s="1159" t="s">
        <v>3288</v>
      </c>
      <c r="T44" s="1159" t="s">
        <v>3283</v>
      </c>
    </row>
    <row r="45" spans="1:21" s="1120" customFormat="1" ht="132" x14ac:dyDescent="0.3">
      <c r="A45" s="2537"/>
      <c r="B45" s="2535"/>
      <c r="C45" s="2486"/>
      <c r="D45" s="2536"/>
      <c r="E45" s="2486"/>
      <c r="F45" s="2536"/>
      <c r="G45" s="2453" t="s">
        <v>795</v>
      </c>
      <c r="H45" s="1472" t="s">
        <v>2912</v>
      </c>
      <c r="I45" s="2454">
        <v>0.3</v>
      </c>
      <c r="J45" s="1472" t="s">
        <v>370</v>
      </c>
      <c r="K45" s="1172" t="s">
        <v>798</v>
      </c>
      <c r="L45" s="879" t="s">
        <v>2913</v>
      </c>
      <c r="M45" s="1171">
        <v>0.5</v>
      </c>
      <c r="N45" s="1295" t="str">
        <f>[11]Plan_accion_territoriales!M40</f>
        <v>INSPECTORES DE TRABAJO DEL GRUPO DE PREVENCION, INSPECCION, VIGILANCIA, CONTROL, RESOLUCION DE CONFLICTOS Y CONCILIACION</v>
      </c>
      <c r="O45" s="701" t="str">
        <f>[11]Plan_accion_territoriales!N40</f>
        <v xml:space="preserve">Número de visitas administrativa laborales practicadas / número de investigaciones administrativas iniciadas  </v>
      </c>
      <c r="P45" s="1159" t="s">
        <v>3289</v>
      </c>
      <c r="Q45" s="1161">
        <v>1</v>
      </c>
      <c r="R45" s="1161">
        <v>1</v>
      </c>
      <c r="S45" s="1161">
        <v>1</v>
      </c>
      <c r="T45" s="1161">
        <v>1</v>
      </c>
    </row>
    <row r="46" spans="1:21" s="1120" customFormat="1" ht="132" x14ac:dyDescent="0.3">
      <c r="A46" s="2537"/>
      <c r="B46" s="2535"/>
      <c r="C46" s="2486"/>
      <c r="D46" s="2536"/>
      <c r="E46" s="2486"/>
      <c r="F46" s="2536"/>
      <c r="G46" s="2453"/>
      <c r="H46" s="1472"/>
      <c r="I46" s="2454"/>
      <c r="J46" s="1472"/>
      <c r="K46" s="1172" t="s">
        <v>931</v>
      </c>
      <c r="L46" s="701" t="s">
        <v>2916</v>
      </c>
      <c r="M46" s="1171">
        <v>0.5</v>
      </c>
      <c r="N46" s="1295" t="str">
        <f>[11]Plan_accion_territoriales!M41</f>
        <v>INSPECTORES DE TRABAJO DEL GRUPO DE PREVENCION, INSPECCION, VIGILANCIA, CONTROL, RESOLUCION DE CONFLICTOS Y CONCILIACION</v>
      </c>
      <c r="O46" s="701" t="str">
        <f>[11]Plan_accion_territoriales!N41</f>
        <v xml:space="preserve">Informes trimestrales que den cumplimiento a la meta propuesta en cada Dirección Territorial para la suscripción de Acuerdos Laborales </v>
      </c>
      <c r="P46" s="1159" t="s">
        <v>3270</v>
      </c>
      <c r="Q46" s="1134" t="str">
        <f>[12]Amazonas!P41</f>
        <v xml:space="preserve">1 Informe elaborado </v>
      </c>
      <c r="R46" s="1134" t="str">
        <f>[12]Amazonas!Q41</f>
        <v xml:space="preserve">1 Informe elaborado </v>
      </c>
      <c r="S46" s="1134" t="str">
        <f>[12]Amazonas!R41</f>
        <v xml:space="preserve">1 Informe elaborado </v>
      </c>
      <c r="T46" s="1159" t="str">
        <f>[12]Amazonas!S41</f>
        <v xml:space="preserve">1 Informe elaborado </v>
      </c>
    </row>
    <row r="47" spans="1:21" ht="150" customHeight="1" x14ac:dyDescent="0.3">
      <c r="A47" s="2523"/>
      <c r="B47" s="2523"/>
      <c r="C47" s="2071"/>
      <c r="D47" s="2523"/>
      <c r="E47" s="2071"/>
      <c r="F47" s="2523"/>
      <c r="G47" s="1171" t="s">
        <v>930</v>
      </c>
      <c r="H47" s="701" t="s">
        <v>2920</v>
      </c>
      <c r="I47" s="1171">
        <v>0.2</v>
      </c>
      <c r="J47" s="701" t="s">
        <v>370</v>
      </c>
      <c r="K47" s="1171" t="s">
        <v>1087</v>
      </c>
      <c r="L47" s="701" t="s">
        <v>2921</v>
      </c>
      <c r="M47" s="1149">
        <v>1</v>
      </c>
      <c r="N47" s="1296"/>
      <c r="O47" s="1297" t="str">
        <f>[12]Amazonas!N42</f>
        <v>Investigaciones administrativ laborales resueltas/Investigaciones administrativas pendientes de resolver anterior del 2013</v>
      </c>
      <c r="P47" s="1297" t="str">
        <f>[12]Amazonas!O42</f>
        <v>No. total de investigaciones adm Labo. Pendientes de resolver anterior a 2013, en cada DT.</v>
      </c>
      <c r="Q47" s="1296">
        <f>[12]Amazonas!P42</f>
        <v>0.2</v>
      </c>
      <c r="R47" s="1296">
        <f>[12]Amazonas!Q42</f>
        <v>0.3</v>
      </c>
      <c r="S47" s="1296">
        <f>[12]Amazonas!R42</f>
        <v>0.3</v>
      </c>
      <c r="T47" s="1296">
        <f>[12]Amazonas!S42</f>
        <v>0.2</v>
      </c>
    </row>
  </sheetData>
  <sheetProtection password="DDB6" sheet="1"/>
  <mergeCells count="80">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H30:H31"/>
    <mergeCell ref="I30:I31"/>
    <mergeCell ref="J30:J31"/>
    <mergeCell ref="C34:C40"/>
    <mergeCell ref="D34:D40"/>
    <mergeCell ref="E34:E40"/>
    <mergeCell ref="F34:F40"/>
    <mergeCell ref="G34:G40"/>
    <mergeCell ref="H34:H40"/>
    <mergeCell ref="I34:I40"/>
    <mergeCell ref="J34:J40"/>
    <mergeCell ref="C30:C33"/>
    <mergeCell ref="D30:D33"/>
    <mergeCell ref="E30:E33"/>
    <mergeCell ref="F30:F33"/>
    <mergeCell ref="G30:G31"/>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 right="0.7" top="0.75" bottom="0.75" header="0.3" footer="0.3"/>
  <pageSetup orientation="portrait" horizontalDpi="4294967295" verticalDpi="4294967295"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47"/>
  <sheetViews>
    <sheetView topLeftCell="G1" zoomScale="75" zoomScaleNormal="75" workbookViewId="0">
      <selection activeCell="L39" sqref="L39"/>
    </sheetView>
  </sheetViews>
  <sheetFormatPr baseColWidth="10" defaultRowHeight="16.5" x14ac:dyDescent="0.3"/>
  <cols>
    <col min="1" max="1" width="13.425781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7" style="1178" customWidth="1"/>
    <col min="10" max="10" width="21" style="1178" customWidth="1"/>
    <col min="11" max="11" width="7" style="1178" customWidth="1"/>
    <col min="12" max="12" width="53.42578125" style="1" customWidth="1"/>
    <col min="13" max="13" width="7.5703125" style="1155" customWidth="1"/>
    <col min="14" max="14" width="21" style="1151" customWidth="1"/>
    <col min="15" max="15" width="39.85546875" style="1151" customWidth="1"/>
    <col min="16" max="16" width="15.42578125" style="1298" customWidth="1"/>
    <col min="17" max="17" width="14.5703125" style="1298" bestFit="1" customWidth="1"/>
    <col min="18" max="18" width="10.140625" style="1298" customWidth="1"/>
    <col min="19" max="19" width="15.140625" style="1298" bestFit="1" customWidth="1"/>
    <col min="20" max="20" width="10" style="1298" customWidth="1"/>
    <col min="21" max="16384" width="11.42578125" style="1151"/>
  </cols>
  <sheetData>
    <row r="1" spans="1:20"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0"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0"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0"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0"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0"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0"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0"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0" s="287" customFormat="1" ht="30" customHeight="1" x14ac:dyDescent="0.3">
      <c r="A9" s="1429" t="s">
        <v>3290</v>
      </c>
      <c r="B9" s="1429"/>
      <c r="C9" s="1429"/>
      <c r="D9" s="1429"/>
      <c r="E9" s="1429"/>
      <c r="F9" s="1429"/>
      <c r="G9" s="1429"/>
      <c r="H9" s="1429"/>
      <c r="I9" s="1429"/>
      <c r="J9" s="1429"/>
      <c r="K9" s="1429"/>
      <c r="L9" s="1429"/>
      <c r="M9" s="1429"/>
      <c r="N9" s="1429"/>
      <c r="O9" s="1429"/>
      <c r="P9" s="1429"/>
      <c r="Q9" s="1429"/>
      <c r="R9" s="1429"/>
      <c r="S9" s="1429"/>
      <c r="T9" s="1429"/>
    </row>
    <row r="10" spans="1:20"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0" s="1113"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538" t="s">
        <v>2810</v>
      </c>
      <c r="Q11" s="2538"/>
      <c r="R11" s="2538"/>
      <c r="S11" s="2538"/>
      <c r="T11" s="2538"/>
    </row>
    <row r="12" spans="1:20" s="1113" customFormat="1"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row>
    <row r="13" spans="1:20" s="1120" customFormat="1" ht="115.5" customHeight="1" x14ac:dyDescent="0.3">
      <c r="A13" s="2436" t="s">
        <v>2813</v>
      </c>
      <c r="B13" s="2455">
        <v>0.5</v>
      </c>
      <c r="C13" s="1114" t="s">
        <v>2814</v>
      </c>
      <c r="D13" s="1131">
        <v>0.15</v>
      </c>
      <c r="E13" s="1114" t="s">
        <v>2815</v>
      </c>
      <c r="F13" s="1131">
        <v>1</v>
      </c>
      <c r="G13" s="1131" t="s">
        <v>65</v>
      </c>
      <c r="H13" s="1114" t="s">
        <v>2816</v>
      </c>
      <c r="I13" s="1131">
        <v>1</v>
      </c>
      <c r="J13" s="1114" t="s">
        <v>370</v>
      </c>
      <c r="K13" s="1131" t="s">
        <v>69</v>
      </c>
      <c r="L13" s="1116" t="s">
        <v>2817</v>
      </c>
      <c r="M13" s="1156">
        <v>1</v>
      </c>
      <c r="N13" s="1118" t="s">
        <v>3291</v>
      </c>
      <c r="O13" s="1116" t="s">
        <v>2819</v>
      </c>
      <c r="P13" s="1162">
        <v>1</v>
      </c>
      <c r="Q13" s="1159" t="s">
        <v>3292</v>
      </c>
      <c r="R13" s="1159"/>
      <c r="S13" s="1159" t="s">
        <v>3292</v>
      </c>
      <c r="T13" s="1159"/>
    </row>
    <row r="14" spans="1:20" s="1120" customFormat="1" ht="66" x14ac:dyDescent="0.3">
      <c r="A14" s="2436"/>
      <c r="B14" s="2455"/>
      <c r="C14" s="2433" t="s">
        <v>2820</v>
      </c>
      <c r="D14" s="2432">
        <v>0.2</v>
      </c>
      <c r="E14" s="2425" t="s">
        <v>2821</v>
      </c>
      <c r="F14" s="2452">
        <v>0.5</v>
      </c>
      <c r="G14" s="1158" t="s">
        <v>84</v>
      </c>
      <c r="H14" s="709" t="s">
        <v>2822</v>
      </c>
      <c r="I14" s="1158">
        <v>0.8</v>
      </c>
      <c r="J14" s="709" t="s">
        <v>370</v>
      </c>
      <c r="K14" s="1158" t="s">
        <v>87</v>
      </c>
      <c r="L14" s="701" t="s">
        <v>2823</v>
      </c>
      <c r="M14" s="1156">
        <v>1</v>
      </c>
      <c r="N14" s="1122" t="s">
        <v>3291</v>
      </c>
      <c r="O14" s="701" t="s">
        <v>2825</v>
      </c>
      <c r="P14" s="1162">
        <v>1</v>
      </c>
      <c r="Q14" s="1159" t="s">
        <v>3292</v>
      </c>
      <c r="R14" s="1159"/>
      <c r="S14" s="1159" t="s">
        <v>3292</v>
      </c>
      <c r="T14" s="1159"/>
    </row>
    <row r="15" spans="1:20" s="1120" customFormat="1" ht="55.5" customHeight="1" x14ac:dyDescent="0.3">
      <c r="A15" s="2436"/>
      <c r="B15" s="2455"/>
      <c r="C15" s="2433"/>
      <c r="D15" s="2432"/>
      <c r="E15" s="2425"/>
      <c r="F15" s="2452"/>
      <c r="G15" s="1158" t="s">
        <v>93</v>
      </c>
      <c r="H15" s="709" t="s">
        <v>2827</v>
      </c>
      <c r="I15" s="1158">
        <v>0.2</v>
      </c>
      <c r="J15" s="709" t="s">
        <v>370</v>
      </c>
      <c r="K15" s="1158" t="s">
        <v>97</v>
      </c>
      <c r="L15" s="701" t="s">
        <v>2828</v>
      </c>
      <c r="M15" s="1156">
        <v>1</v>
      </c>
      <c r="N15" s="1122" t="s">
        <v>3293</v>
      </c>
      <c r="O15" s="701" t="s">
        <v>2830</v>
      </c>
      <c r="P15" s="1162">
        <v>1</v>
      </c>
      <c r="Q15" s="1159" t="s">
        <v>3292</v>
      </c>
      <c r="R15" s="1159"/>
      <c r="S15" s="1159" t="s">
        <v>3292</v>
      </c>
      <c r="T15" s="1159"/>
    </row>
    <row r="16" spans="1:20" s="1120" customFormat="1" ht="115.5" x14ac:dyDescent="0.3">
      <c r="A16" s="2436"/>
      <c r="B16" s="2455"/>
      <c r="C16" s="2433"/>
      <c r="D16" s="2432"/>
      <c r="E16" s="2425" t="s">
        <v>2831</v>
      </c>
      <c r="F16" s="2452">
        <v>0.5</v>
      </c>
      <c r="G16" s="2452" t="s">
        <v>101</v>
      </c>
      <c r="H16" s="2425" t="s">
        <v>2832</v>
      </c>
      <c r="I16" s="2452">
        <v>1</v>
      </c>
      <c r="J16" s="2425" t="s">
        <v>370</v>
      </c>
      <c r="K16" s="1158" t="s">
        <v>104</v>
      </c>
      <c r="L16" s="701" t="s">
        <v>2833</v>
      </c>
      <c r="M16" s="1156">
        <v>0.2</v>
      </c>
      <c r="N16" s="1122" t="s">
        <v>3294</v>
      </c>
      <c r="O16" s="724" t="s">
        <v>2834</v>
      </c>
      <c r="P16" s="1159" t="s">
        <v>3295</v>
      </c>
      <c r="Q16" s="1159"/>
      <c r="R16" s="1159"/>
      <c r="S16" s="1159"/>
      <c r="T16" s="1159"/>
    </row>
    <row r="17" spans="1:20" s="1120" customFormat="1" ht="49.5" x14ac:dyDescent="0.3">
      <c r="A17" s="2436"/>
      <c r="B17" s="2455"/>
      <c r="C17" s="2433"/>
      <c r="D17" s="2432"/>
      <c r="E17" s="2425"/>
      <c r="F17" s="2452"/>
      <c r="G17" s="2452"/>
      <c r="H17" s="2425"/>
      <c r="I17" s="2452"/>
      <c r="J17" s="2425"/>
      <c r="K17" s="1158" t="s">
        <v>341</v>
      </c>
      <c r="L17" s="879" t="s">
        <v>2835</v>
      </c>
      <c r="M17" s="1160">
        <v>0.5</v>
      </c>
      <c r="N17" s="1124" t="s">
        <v>3296</v>
      </c>
      <c r="O17" s="724" t="s">
        <v>2836</v>
      </c>
      <c r="P17" s="1159" t="s">
        <v>3297</v>
      </c>
      <c r="Q17" s="1159" t="s">
        <v>3292</v>
      </c>
      <c r="R17" s="1159" t="s">
        <v>3298</v>
      </c>
      <c r="S17" s="1159" t="s">
        <v>3292</v>
      </c>
      <c r="T17" s="1159" t="s">
        <v>3292</v>
      </c>
    </row>
    <row r="18" spans="1:20" s="1120" customFormat="1" ht="33" x14ac:dyDescent="0.3">
      <c r="A18" s="2436"/>
      <c r="B18" s="2455"/>
      <c r="C18" s="2433"/>
      <c r="D18" s="2432"/>
      <c r="E18" s="2425"/>
      <c r="F18" s="2452"/>
      <c r="G18" s="2452"/>
      <c r="H18" s="2425"/>
      <c r="I18" s="2452"/>
      <c r="J18" s="2425"/>
      <c r="K18" s="1158" t="s">
        <v>342</v>
      </c>
      <c r="L18" s="701" t="s">
        <v>2837</v>
      </c>
      <c r="M18" s="1156">
        <v>0.3</v>
      </c>
      <c r="N18" s="1122" t="s">
        <v>3299</v>
      </c>
      <c r="O18" s="701" t="s">
        <v>2825</v>
      </c>
      <c r="P18" s="1162">
        <v>1</v>
      </c>
      <c r="Q18" s="1159" t="s">
        <v>3292</v>
      </c>
      <c r="R18" s="1159"/>
      <c r="S18" s="1159" t="s">
        <v>3292</v>
      </c>
      <c r="T18" s="1159"/>
    </row>
    <row r="19" spans="1:20" s="1120" customFormat="1" ht="132" customHeight="1" x14ac:dyDescent="0.3">
      <c r="A19" s="2436"/>
      <c r="B19" s="2455"/>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127" t="s">
        <v>2842</v>
      </c>
      <c r="P19" s="1119">
        <v>4</v>
      </c>
      <c r="Q19" s="1119">
        <v>1</v>
      </c>
      <c r="R19" s="1119">
        <v>1</v>
      </c>
      <c r="S19" s="1119">
        <v>1</v>
      </c>
      <c r="T19" s="1119">
        <v>1</v>
      </c>
    </row>
    <row r="20" spans="1:20" s="1120" customFormat="1" ht="188.25" customHeight="1" x14ac:dyDescent="0.3">
      <c r="A20" s="2436"/>
      <c r="B20" s="2455"/>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0" s="1120" customFormat="1" ht="116.25" customHeight="1" x14ac:dyDescent="0.3">
      <c r="A21" s="2436"/>
      <c r="B21" s="2455"/>
      <c r="C21" s="2433"/>
      <c r="D21" s="2432"/>
      <c r="E21" s="2425"/>
      <c r="F21" s="2432"/>
      <c r="G21" s="2456"/>
      <c r="H21" s="2431"/>
      <c r="I21" s="2452"/>
      <c r="J21" s="2431"/>
      <c r="K21" s="1158" t="s">
        <v>1755</v>
      </c>
      <c r="L21" s="1164" t="s">
        <v>2845</v>
      </c>
      <c r="M21" s="1156">
        <v>0.15</v>
      </c>
      <c r="N21" s="1126"/>
      <c r="O21" s="1127" t="s">
        <v>2846</v>
      </c>
      <c r="P21" s="1119">
        <v>3</v>
      </c>
      <c r="Q21" s="1119"/>
      <c r="R21" s="1119">
        <v>1</v>
      </c>
      <c r="S21" s="1119">
        <v>1</v>
      </c>
      <c r="T21" s="1119">
        <v>1</v>
      </c>
    </row>
    <row r="22" spans="1:20" s="1120" customFormat="1" ht="121.5" customHeight="1" x14ac:dyDescent="0.3">
      <c r="A22" s="2436"/>
      <c r="B22" s="2455"/>
      <c r="C22" s="2433"/>
      <c r="D22" s="2432"/>
      <c r="E22" s="2425"/>
      <c r="F22" s="2432"/>
      <c r="G22" s="2456"/>
      <c r="H22" s="2431"/>
      <c r="I22" s="2452"/>
      <c r="J22" s="2431"/>
      <c r="K22" s="1158" t="s">
        <v>2197</v>
      </c>
      <c r="L22" s="1164" t="s">
        <v>2978</v>
      </c>
      <c r="M22" s="1156">
        <v>0.1</v>
      </c>
      <c r="N22" s="1126"/>
      <c r="O22" s="1127" t="s">
        <v>2848</v>
      </c>
      <c r="P22" s="1119">
        <v>9</v>
      </c>
      <c r="Q22" s="1119"/>
      <c r="R22" s="1119">
        <v>3</v>
      </c>
      <c r="S22" s="1119">
        <v>3</v>
      </c>
      <c r="T22" s="1119">
        <v>3</v>
      </c>
    </row>
    <row r="23" spans="1:20" s="1120" customFormat="1" ht="116.25" customHeight="1" x14ac:dyDescent="0.3">
      <c r="A23" s="2436"/>
      <c r="B23" s="2455"/>
      <c r="C23" s="2433"/>
      <c r="D23" s="2432"/>
      <c r="E23" s="2425"/>
      <c r="F23" s="2432"/>
      <c r="G23" s="2456"/>
      <c r="H23" s="2431"/>
      <c r="I23" s="2452"/>
      <c r="J23" s="2431"/>
      <c r="K23" s="1158" t="s">
        <v>2201</v>
      </c>
      <c r="L23" s="1164" t="s">
        <v>2849</v>
      </c>
      <c r="M23" s="1156">
        <v>0.1</v>
      </c>
      <c r="N23" s="1126"/>
      <c r="O23" s="1127" t="s">
        <v>2933</v>
      </c>
      <c r="P23" s="1119">
        <v>3</v>
      </c>
      <c r="Q23" s="1119"/>
      <c r="R23" s="1119">
        <v>1</v>
      </c>
      <c r="S23" s="1119">
        <v>1</v>
      </c>
      <c r="T23" s="1119">
        <v>1</v>
      </c>
    </row>
    <row r="24" spans="1:20" s="1120" customFormat="1" ht="77.25" customHeight="1" x14ac:dyDescent="0.3">
      <c r="A24" s="2436"/>
      <c r="B24" s="2455"/>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0" s="1120" customFormat="1" ht="68.25" customHeight="1" x14ac:dyDescent="0.3">
      <c r="A25" s="2436"/>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0" s="1120" customFormat="1" ht="49.5" x14ac:dyDescent="0.3">
      <c r="A26" s="2436"/>
      <c r="B26" s="2455"/>
      <c r="C26" s="2433" t="s">
        <v>2855</v>
      </c>
      <c r="D26" s="2432">
        <v>0.15</v>
      </c>
      <c r="E26" s="2425" t="s">
        <v>2856</v>
      </c>
      <c r="F26" s="2432">
        <v>1</v>
      </c>
      <c r="G26" s="2432" t="s">
        <v>121</v>
      </c>
      <c r="H26" s="2431" t="s">
        <v>2857</v>
      </c>
      <c r="I26" s="2432">
        <v>1</v>
      </c>
      <c r="J26" s="2431" t="s">
        <v>370</v>
      </c>
      <c r="K26" s="1131" t="s">
        <v>124</v>
      </c>
      <c r="L26" s="1129" t="s">
        <v>2858</v>
      </c>
      <c r="M26" s="1156">
        <v>0.25</v>
      </c>
      <c r="N26" s="1130" t="s">
        <v>3293</v>
      </c>
      <c r="O26" s="1129" t="s">
        <v>2860</v>
      </c>
      <c r="P26" s="1159" t="s">
        <v>3300</v>
      </c>
      <c r="Q26" s="1159"/>
      <c r="R26" s="1159"/>
      <c r="S26" s="1159"/>
      <c r="T26" s="1159"/>
    </row>
    <row r="27" spans="1:20" s="1120" customFormat="1" ht="66" x14ac:dyDescent="0.3">
      <c r="A27" s="2436"/>
      <c r="B27" s="2455"/>
      <c r="C27" s="2433"/>
      <c r="D27" s="2432"/>
      <c r="E27" s="2425"/>
      <c r="F27" s="2432"/>
      <c r="G27" s="2432"/>
      <c r="H27" s="2431"/>
      <c r="I27" s="2432"/>
      <c r="J27" s="2431"/>
      <c r="K27" s="1131" t="s">
        <v>1020</v>
      </c>
      <c r="L27" s="1129" t="s">
        <v>2861</v>
      </c>
      <c r="M27" s="1156">
        <v>0.25</v>
      </c>
      <c r="N27" s="1130" t="s">
        <v>3293</v>
      </c>
      <c r="O27" s="1129" t="s">
        <v>2863</v>
      </c>
      <c r="P27" s="1159" t="s">
        <v>3300</v>
      </c>
      <c r="Q27" s="1159"/>
      <c r="R27" s="1159"/>
      <c r="S27" s="1159"/>
      <c r="T27" s="1159"/>
    </row>
    <row r="28" spans="1:20" s="1120" customFormat="1" ht="66" x14ac:dyDescent="0.3">
      <c r="A28" s="2436"/>
      <c r="B28" s="2455"/>
      <c r="C28" s="2433"/>
      <c r="D28" s="2432"/>
      <c r="E28" s="2425"/>
      <c r="F28" s="2432"/>
      <c r="G28" s="2432"/>
      <c r="H28" s="2431"/>
      <c r="I28" s="2432"/>
      <c r="J28" s="2431"/>
      <c r="K28" s="1131" t="s">
        <v>1775</v>
      </c>
      <c r="L28" s="1129" t="s">
        <v>2864</v>
      </c>
      <c r="M28" s="1156">
        <v>0.25</v>
      </c>
      <c r="N28" s="1130" t="s">
        <v>3301</v>
      </c>
      <c r="O28" s="1129" t="s">
        <v>2865</v>
      </c>
      <c r="P28" s="1159" t="s">
        <v>3302</v>
      </c>
      <c r="Q28" s="1159"/>
      <c r="R28" s="1159"/>
      <c r="S28" s="1159"/>
      <c r="T28" s="1159"/>
    </row>
    <row r="29" spans="1:20" s="1120" customFormat="1" ht="49.5" x14ac:dyDescent="0.3">
      <c r="A29" s="2436"/>
      <c r="B29" s="2455"/>
      <c r="C29" s="2433"/>
      <c r="D29" s="2432"/>
      <c r="E29" s="2425"/>
      <c r="F29" s="2432"/>
      <c r="G29" s="2432"/>
      <c r="H29" s="2431"/>
      <c r="I29" s="2432"/>
      <c r="J29" s="2431"/>
      <c r="K29" s="1131" t="s">
        <v>1778</v>
      </c>
      <c r="L29" s="1129" t="s">
        <v>2866</v>
      </c>
      <c r="M29" s="1156">
        <v>0.25</v>
      </c>
      <c r="N29" s="1130" t="s">
        <v>3303</v>
      </c>
      <c r="O29" s="1129" t="s">
        <v>2867</v>
      </c>
      <c r="P29" s="1162">
        <v>1</v>
      </c>
      <c r="Q29" s="1159" t="s">
        <v>3292</v>
      </c>
      <c r="R29" s="1159"/>
      <c r="S29" s="1159" t="s">
        <v>3298</v>
      </c>
      <c r="T29" s="1159"/>
    </row>
    <row r="30" spans="1:20" s="1120" customFormat="1" ht="106.5" customHeight="1" x14ac:dyDescent="0.3">
      <c r="A30" s="2436"/>
      <c r="B30" s="2455"/>
      <c r="C30" s="2431" t="s">
        <v>2868</v>
      </c>
      <c r="D30" s="2432">
        <v>0.15</v>
      </c>
      <c r="E30" s="2425" t="s">
        <v>2869</v>
      </c>
      <c r="F30" s="2432">
        <v>1</v>
      </c>
      <c r="G30" s="2432" t="s">
        <v>127</v>
      </c>
      <c r="H30" s="2425" t="s">
        <v>2870</v>
      </c>
      <c r="I30" s="2432">
        <v>0.4</v>
      </c>
      <c r="J30" s="2425" t="s">
        <v>370</v>
      </c>
      <c r="K30" s="1131" t="s">
        <v>130</v>
      </c>
      <c r="L30" s="701" t="s">
        <v>2871</v>
      </c>
      <c r="M30" s="1156">
        <v>0.5</v>
      </c>
      <c r="N30" s="1122" t="s">
        <v>3304</v>
      </c>
      <c r="O30" s="701" t="s">
        <v>2872</v>
      </c>
      <c r="P30" s="1162">
        <v>1</v>
      </c>
      <c r="Q30" s="1159" t="s">
        <v>3292</v>
      </c>
      <c r="R30" s="1159"/>
      <c r="S30" s="1159" t="s">
        <v>3298</v>
      </c>
      <c r="T30" s="1159"/>
    </row>
    <row r="31" spans="1:20" s="1120" customFormat="1" ht="33" x14ac:dyDescent="0.3">
      <c r="A31" s="2436"/>
      <c r="B31" s="2455"/>
      <c r="C31" s="2431"/>
      <c r="D31" s="2432"/>
      <c r="E31" s="2425"/>
      <c r="F31" s="2432"/>
      <c r="G31" s="2432"/>
      <c r="H31" s="2425"/>
      <c r="I31" s="2432"/>
      <c r="J31" s="2425"/>
      <c r="K31" s="1131" t="s">
        <v>737</v>
      </c>
      <c r="L31" s="701" t="s">
        <v>2873</v>
      </c>
      <c r="M31" s="1156">
        <v>0.5</v>
      </c>
      <c r="N31" s="1122" t="s">
        <v>3304</v>
      </c>
      <c r="O31" s="701" t="s">
        <v>2874</v>
      </c>
      <c r="P31" s="1162">
        <v>1</v>
      </c>
      <c r="Q31" s="1159" t="s">
        <v>3292</v>
      </c>
      <c r="R31" s="1159"/>
      <c r="S31" s="1159" t="s">
        <v>3298</v>
      </c>
      <c r="T31" s="1159"/>
    </row>
    <row r="32" spans="1:20" s="1120" customFormat="1" ht="94.5" customHeight="1" x14ac:dyDescent="0.3">
      <c r="A32" s="2436"/>
      <c r="B32" s="2455"/>
      <c r="C32" s="2431"/>
      <c r="D32" s="2432"/>
      <c r="E32" s="2425"/>
      <c r="F32" s="2432"/>
      <c r="G32" s="1131" t="s">
        <v>132</v>
      </c>
      <c r="H32" s="709" t="s">
        <v>2875</v>
      </c>
      <c r="I32" s="1131">
        <v>0.3</v>
      </c>
      <c r="J32" s="709" t="s">
        <v>370</v>
      </c>
      <c r="K32" s="1131" t="s">
        <v>136</v>
      </c>
      <c r="L32" s="701" t="s">
        <v>2876</v>
      </c>
      <c r="M32" s="1156">
        <v>1</v>
      </c>
      <c r="N32" s="1122"/>
      <c r="O32" s="701" t="s">
        <v>2877</v>
      </c>
      <c r="P32" s="1157">
        <v>48</v>
      </c>
      <c r="Q32" s="1159" t="s">
        <v>2878</v>
      </c>
      <c r="R32" s="1159" t="s">
        <v>2878</v>
      </c>
      <c r="S32" s="1159" t="s">
        <v>2878</v>
      </c>
      <c r="T32" s="1159" t="s">
        <v>2878</v>
      </c>
    </row>
    <row r="33" spans="1:20" s="1120" customFormat="1" ht="66" x14ac:dyDescent="0.3">
      <c r="A33" s="2436"/>
      <c r="B33" s="2455"/>
      <c r="C33" s="2431"/>
      <c r="D33" s="2432"/>
      <c r="E33" s="2425"/>
      <c r="F33" s="2432"/>
      <c r="G33" s="1132" t="s">
        <v>140</v>
      </c>
      <c r="H33" s="1128" t="s">
        <v>2879</v>
      </c>
      <c r="I33" s="1131">
        <v>0.3</v>
      </c>
      <c r="J33" s="1128" t="s">
        <v>370</v>
      </c>
      <c r="K33" s="1133" t="s">
        <v>143</v>
      </c>
      <c r="L33" s="1128" t="s">
        <v>2880</v>
      </c>
      <c r="M33" s="1156">
        <v>1</v>
      </c>
      <c r="N33" s="1122"/>
      <c r="O33" s="701" t="s">
        <v>2881</v>
      </c>
      <c r="P33" s="1157">
        <v>48</v>
      </c>
      <c r="Q33" s="1159" t="s">
        <v>2878</v>
      </c>
      <c r="R33" s="1159" t="s">
        <v>2878</v>
      </c>
      <c r="S33" s="1159" t="s">
        <v>2878</v>
      </c>
      <c r="T33" s="1159" t="s">
        <v>2878</v>
      </c>
    </row>
    <row r="34" spans="1:20" s="1120" customFormat="1" ht="33" x14ac:dyDescent="0.3">
      <c r="A34" s="2436"/>
      <c r="B34" s="2455"/>
      <c r="C34" s="2428" t="s">
        <v>2882</v>
      </c>
      <c r="D34" s="2432">
        <v>0.15</v>
      </c>
      <c r="E34" s="2428" t="s">
        <v>2883</v>
      </c>
      <c r="F34" s="2432">
        <v>1</v>
      </c>
      <c r="G34" s="2456" t="s">
        <v>762</v>
      </c>
      <c r="H34" s="2427" t="s">
        <v>2884</v>
      </c>
      <c r="I34" s="2457">
        <v>1</v>
      </c>
      <c r="J34" s="2427" t="s">
        <v>574</v>
      </c>
      <c r="K34" s="1168" t="s">
        <v>766</v>
      </c>
      <c r="L34" s="1136" t="s">
        <v>2885</v>
      </c>
      <c r="M34" s="1169">
        <v>0.2</v>
      </c>
      <c r="N34" s="879" t="s">
        <v>3304</v>
      </c>
      <c r="O34" s="701" t="s">
        <v>2886</v>
      </c>
      <c r="P34" s="1159">
        <v>12</v>
      </c>
      <c r="Q34" s="1159">
        <v>3</v>
      </c>
      <c r="R34" s="1159">
        <v>3</v>
      </c>
      <c r="S34" s="1159">
        <v>3</v>
      </c>
      <c r="T34" s="1159">
        <v>3</v>
      </c>
    </row>
    <row r="35" spans="1:20" s="1120" customFormat="1" ht="66" x14ac:dyDescent="0.3">
      <c r="A35" s="2436"/>
      <c r="B35" s="2455"/>
      <c r="C35" s="2428"/>
      <c r="D35" s="2432"/>
      <c r="E35" s="2428"/>
      <c r="F35" s="2432"/>
      <c r="G35" s="2456"/>
      <c r="H35" s="2428"/>
      <c r="I35" s="2455"/>
      <c r="J35" s="2428"/>
      <c r="K35" s="1168" t="s">
        <v>770</v>
      </c>
      <c r="L35" s="879" t="s">
        <v>2887</v>
      </c>
      <c r="M35" s="1160">
        <v>0.2</v>
      </c>
      <c r="N35" s="879" t="s">
        <v>3304</v>
      </c>
      <c r="O35" s="701" t="s">
        <v>2888</v>
      </c>
      <c r="P35" s="1162" t="s">
        <v>3305</v>
      </c>
      <c r="Q35" s="1159">
        <v>1</v>
      </c>
      <c r="R35" s="1159">
        <v>1</v>
      </c>
      <c r="S35" s="1159">
        <v>1</v>
      </c>
      <c r="T35" s="1159">
        <v>1</v>
      </c>
    </row>
    <row r="36" spans="1:20" s="1120" customFormat="1" ht="33" x14ac:dyDescent="0.3">
      <c r="A36" s="2436"/>
      <c r="B36" s="2455"/>
      <c r="C36" s="2428"/>
      <c r="D36" s="2432"/>
      <c r="E36" s="2428"/>
      <c r="F36" s="2432"/>
      <c r="G36" s="2456"/>
      <c r="H36" s="2428"/>
      <c r="I36" s="2455"/>
      <c r="J36" s="2428"/>
      <c r="K36" s="1168" t="s">
        <v>772</v>
      </c>
      <c r="L36" s="879" t="s">
        <v>2889</v>
      </c>
      <c r="M36" s="1160">
        <v>0.1</v>
      </c>
      <c r="N36" s="1139" t="s">
        <v>3304</v>
      </c>
      <c r="O36" s="701" t="s">
        <v>2890</v>
      </c>
      <c r="P36" s="1159" t="s">
        <v>3306</v>
      </c>
      <c r="Q36" s="1159">
        <v>1</v>
      </c>
      <c r="R36" s="1159">
        <v>1</v>
      </c>
      <c r="S36" s="1159">
        <v>1</v>
      </c>
      <c r="T36" s="1159">
        <v>1</v>
      </c>
    </row>
    <row r="37" spans="1:20" s="1120" customFormat="1" ht="33" x14ac:dyDescent="0.3">
      <c r="A37" s="2436"/>
      <c r="B37" s="2455"/>
      <c r="C37" s="2428"/>
      <c r="D37" s="2432"/>
      <c r="E37" s="2428"/>
      <c r="F37" s="2432"/>
      <c r="G37" s="2456"/>
      <c r="H37" s="2428"/>
      <c r="I37" s="2455"/>
      <c r="J37" s="2428"/>
      <c r="K37" s="1168" t="s">
        <v>2051</v>
      </c>
      <c r="L37" s="879" t="s">
        <v>2891</v>
      </c>
      <c r="M37" s="1160">
        <v>0.1</v>
      </c>
      <c r="N37" s="1139" t="s">
        <v>3304</v>
      </c>
      <c r="O37" s="701" t="s">
        <v>2892</v>
      </c>
      <c r="P37" s="1159" t="s">
        <v>3307</v>
      </c>
      <c r="Q37" s="1159">
        <v>1</v>
      </c>
      <c r="R37" s="1159">
        <v>1</v>
      </c>
      <c r="S37" s="1159">
        <v>1</v>
      </c>
      <c r="T37" s="1159">
        <v>1</v>
      </c>
    </row>
    <row r="38" spans="1:20" s="1120" customFormat="1" ht="148.5" x14ac:dyDescent="0.3">
      <c r="A38" s="2436"/>
      <c r="B38" s="2455"/>
      <c r="C38" s="2428"/>
      <c r="D38" s="2432"/>
      <c r="E38" s="2428"/>
      <c r="F38" s="2432"/>
      <c r="G38" s="2456"/>
      <c r="H38" s="2428"/>
      <c r="I38" s="2455"/>
      <c r="J38" s="2428"/>
      <c r="K38" s="1168" t="s">
        <v>2054</v>
      </c>
      <c r="L38" s="879" t="s">
        <v>2893</v>
      </c>
      <c r="M38" s="1160">
        <v>0.2</v>
      </c>
      <c r="N38" s="1139" t="s">
        <v>3304</v>
      </c>
      <c r="O38" s="701" t="s">
        <v>2894</v>
      </c>
      <c r="P38" s="1159" t="s">
        <v>3308</v>
      </c>
      <c r="Q38" s="1159"/>
      <c r="R38" s="1159"/>
      <c r="S38" s="1159"/>
      <c r="T38" s="1159"/>
    </row>
    <row r="39" spans="1:20" s="1120" customFormat="1" ht="33" x14ac:dyDescent="0.3">
      <c r="A39" s="2436"/>
      <c r="B39" s="2455"/>
      <c r="C39" s="2428"/>
      <c r="D39" s="2432"/>
      <c r="E39" s="2428"/>
      <c r="F39" s="2432"/>
      <c r="G39" s="2456"/>
      <c r="H39" s="2428"/>
      <c r="I39" s="2455"/>
      <c r="J39" s="2428"/>
      <c r="K39" s="1168" t="s">
        <v>2057</v>
      </c>
      <c r="L39" s="879" t="s">
        <v>2895</v>
      </c>
      <c r="M39" s="1160">
        <v>0.1</v>
      </c>
      <c r="N39" s="1139" t="s">
        <v>3304</v>
      </c>
      <c r="O39" s="701" t="s">
        <v>2896</v>
      </c>
      <c r="P39" s="1159">
        <v>4</v>
      </c>
      <c r="Q39" s="1159">
        <v>1</v>
      </c>
      <c r="R39" s="1159">
        <v>1</v>
      </c>
      <c r="S39" s="1159">
        <v>1</v>
      </c>
      <c r="T39" s="1159">
        <v>1</v>
      </c>
    </row>
    <row r="40" spans="1:20" s="1120" customFormat="1" ht="33" x14ac:dyDescent="0.3">
      <c r="A40" s="2436"/>
      <c r="B40" s="2455"/>
      <c r="C40" s="2428"/>
      <c r="D40" s="2432"/>
      <c r="E40" s="2428"/>
      <c r="F40" s="2432"/>
      <c r="G40" s="2451"/>
      <c r="H40" s="2428"/>
      <c r="I40" s="2455"/>
      <c r="J40" s="2428"/>
      <c r="K40" s="1168" t="s">
        <v>2060</v>
      </c>
      <c r="L40" s="879" t="s">
        <v>2897</v>
      </c>
      <c r="M40" s="1160">
        <v>0.1</v>
      </c>
      <c r="N40" s="1139" t="s">
        <v>3304</v>
      </c>
      <c r="O40" s="701" t="s">
        <v>2898</v>
      </c>
      <c r="P40" s="1159">
        <v>12</v>
      </c>
      <c r="Q40" s="1159">
        <v>3</v>
      </c>
      <c r="R40" s="1159">
        <v>3</v>
      </c>
      <c r="S40" s="1159">
        <v>3</v>
      </c>
      <c r="T40" s="1159">
        <v>3</v>
      </c>
    </row>
    <row r="41" spans="1:20" s="1120" customFormat="1" ht="82.5" x14ac:dyDescent="0.3">
      <c r="A41" s="2436"/>
      <c r="B41" s="2455">
        <v>0.5</v>
      </c>
      <c r="C41" s="2425" t="s">
        <v>2899</v>
      </c>
      <c r="D41" s="2432">
        <v>1</v>
      </c>
      <c r="E41" s="2425" t="s">
        <v>2900</v>
      </c>
      <c r="F41" s="2432">
        <v>1</v>
      </c>
      <c r="G41" s="2450" t="s">
        <v>776</v>
      </c>
      <c r="H41" s="2420" t="s">
        <v>2901</v>
      </c>
      <c r="I41" s="2452">
        <v>0.2</v>
      </c>
      <c r="J41" s="2420" t="s">
        <v>370</v>
      </c>
      <c r="K41" s="1158" t="s">
        <v>779</v>
      </c>
      <c r="L41" s="1140" t="s">
        <v>2902</v>
      </c>
      <c r="M41" s="1156">
        <v>0.5</v>
      </c>
      <c r="N41" s="1141" t="s">
        <v>3293</v>
      </c>
      <c r="O41" s="1140" t="s">
        <v>2903</v>
      </c>
      <c r="P41" s="1159" t="s">
        <v>3309</v>
      </c>
      <c r="Q41" s="1159"/>
      <c r="R41" s="1159"/>
      <c r="S41" s="1159"/>
      <c r="T41" s="1159"/>
    </row>
    <row r="42" spans="1:20" s="1120" customFormat="1" ht="33" x14ac:dyDescent="0.3">
      <c r="A42" s="2436"/>
      <c r="B42" s="2455"/>
      <c r="C42" s="2425"/>
      <c r="D42" s="2432"/>
      <c r="E42" s="2425"/>
      <c r="F42" s="2432"/>
      <c r="G42" s="2451"/>
      <c r="H42" s="2420"/>
      <c r="I42" s="2452"/>
      <c r="J42" s="2420"/>
      <c r="K42" s="1158" t="s">
        <v>927</v>
      </c>
      <c r="L42" s="701" t="s">
        <v>2904</v>
      </c>
      <c r="M42" s="1156">
        <v>0.5</v>
      </c>
      <c r="N42" s="1122" t="s">
        <v>3293</v>
      </c>
      <c r="O42" s="701" t="s">
        <v>2905</v>
      </c>
      <c r="P42" s="1159" t="s">
        <v>3310</v>
      </c>
      <c r="Q42" s="1159"/>
      <c r="R42" s="1159"/>
      <c r="S42" s="1159"/>
      <c r="T42" s="1159"/>
    </row>
    <row r="43" spans="1:20" s="1120" customFormat="1" ht="49.5" x14ac:dyDescent="0.3">
      <c r="A43" s="2436"/>
      <c r="B43" s="2455"/>
      <c r="C43" s="2425"/>
      <c r="D43" s="2432"/>
      <c r="E43" s="2425"/>
      <c r="F43" s="2432"/>
      <c r="G43" s="1131" t="s">
        <v>784</v>
      </c>
      <c r="H43" s="1142" t="s">
        <v>2906</v>
      </c>
      <c r="I43" s="1158">
        <v>0.1</v>
      </c>
      <c r="J43" s="1142" t="s">
        <v>370</v>
      </c>
      <c r="K43" s="1158" t="s">
        <v>787</v>
      </c>
      <c r="L43" s="701" t="s">
        <v>2907</v>
      </c>
      <c r="M43" s="1156">
        <v>1</v>
      </c>
      <c r="N43" s="1122" t="s">
        <v>3293</v>
      </c>
      <c r="O43" s="701" t="s">
        <v>2908</v>
      </c>
      <c r="P43" s="1159" t="s">
        <v>3311</v>
      </c>
      <c r="Q43" s="1159"/>
      <c r="R43" s="1159"/>
      <c r="S43" s="1159"/>
      <c r="T43" s="1159"/>
    </row>
    <row r="44" spans="1:20" s="1120" customFormat="1" ht="82.5" x14ac:dyDescent="0.3">
      <c r="A44" s="2436"/>
      <c r="B44" s="2455"/>
      <c r="C44" s="2425"/>
      <c r="D44" s="2432"/>
      <c r="E44" s="2425"/>
      <c r="F44" s="2432"/>
      <c r="G44" s="1131" t="s">
        <v>790</v>
      </c>
      <c r="H44" s="1142" t="s">
        <v>2909</v>
      </c>
      <c r="I44" s="1170">
        <v>0.2</v>
      </c>
      <c r="J44" s="1142" t="s">
        <v>370</v>
      </c>
      <c r="K44" s="1170" t="s">
        <v>793</v>
      </c>
      <c r="L44" s="926" t="s">
        <v>2910</v>
      </c>
      <c r="M44" s="1171">
        <v>1</v>
      </c>
      <c r="N44" s="1145" t="s">
        <v>3293</v>
      </c>
      <c r="O44" s="701" t="s">
        <v>2911</v>
      </c>
      <c r="P44" s="1159" t="s">
        <v>3309</v>
      </c>
      <c r="Q44" s="1159"/>
      <c r="R44" s="1159"/>
      <c r="S44" s="1159"/>
      <c r="T44" s="1159"/>
    </row>
    <row r="45" spans="1:20" s="1120" customFormat="1" ht="49.5" customHeight="1" x14ac:dyDescent="0.3">
      <c r="A45" s="2436"/>
      <c r="B45" s="2455"/>
      <c r="C45" s="2425"/>
      <c r="D45" s="2432"/>
      <c r="E45" s="2425"/>
      <c r="F45" s="2432"/>
      <c r="G45" s="2453" t="s">
        <v>795</v>
      </c>
      <c r="H45" s="1472" t="s">
        <v>2912</v>
      </c>
      <c r="I45" s="2454">
        <v>0.3</v>
      </c>
      <c r="J45" s="1472" t="s">
        <v>370</v>
      </c>
      <c r="K45" s="1172" t="s">
        <v>798</v>
      </c>
      <c r="L45" s="879" t="s">
        <v>2913</v>
      </c>
      <c r="M45" s="1171">
        <v>0.5</v>
      </c>
      <c r="N45" s="1147"/>
      <c r="O45" s="701" t="s">
        <v>2914</v>
      </c>
      <c r="P45" s="1173" t="s">
        <v>2915</v>
      </c>
      <c r="Q45" s="1173">
        <v>1</v>
      </c>
      <c r="R45" s="1173">
        <v>1</v>
      </c>
      <c r="S45" s="1173">
        <v>1</v>
      </c>
      <c r="T45" s="1173">
        <v>1</v>
      </c>
    </row>
    <row r="46" spans="1:20" s="1120" customFormat="1" ht="49.5" x14ac:dyDescent="0.3">
      <c r="A46" s="2436"/>
      <c r="B46" s="2455"/>
      <c r="C46" s="2425"/>
      <c r="D46" s="2432"/>
      <c r="E46" s="2425"/>
      <c r="F46" s="2432"/>
      <c r="G46" s="2453"/>
      <c r="H46" s="1472"/>
      <c r="I46" s="2454"/>
      <c r="J46" s="1472"/>
      <c r="K46" s="1172" t="s">
        <v>931</v>
      </c>
      <c r="L46" s="701" t="s">
        <v>2916</v>
      </c>
      <c r="M46" s="1171">
        <v>0.5</v>
      </c>
      <c r="N46" s="1147"/>
      <c r="O46" s="701" t="s">
        <v>2917</v>
      </c>
      <c r="P46" s="1174" t="s">
        <v>2918</v>
      </c>
      <c r="Q46" s="1175" t="s">
        <v>2919</v>
      </c>
      <c r="R46" s="1175" t="s">
        <v>2919</v>
      </c>
      <c r="S46" s="1175" t="s">
        <v>2919</v>
      </c>
      <c r="T46" s="1175" t="s">
        <v>2919</v>
      </c>
    </row>
    <row r="47" spans="1:20" ht="115.5" x14ac:dyDescent="0.3">
      <c r="A47" s="2436"/>
      <c r="B47" s="2455"/>
      <c r="C47" s="2425"/>
      <c r="D47" s="2432"/>
      <c r="E47" s="2425"/>
      <c r="F47" s="2432"/>
      <c r="G47" s="1171" t="s">
        <v>930</v>
      </c>
      <c r="H47" s="701" t="s">
        <v>2920</v>
      </c>
      <c r="I47" s="1171">
        <v>0.2</v>
      </c>
      <c r="J47" s="701" t="s">
        <v>370</v>
      </c>
      <c r="K47" s="1171" t="s">
        <v>1087</v>
      </c>
      <c r="L47" s="701" t="s">
        <v>2921</v>
      </c>
      <c r="M47" s="1149">
        <v>1</v>
      </c>
      <c r="N47" s="1150"/>
      <c r="O47" s="701" t="s">
        <v>2922</v>
      </c>
      <c r="P47" s="1175" t="s">
        <v>2923</v>
      </c>
      <c r="Q47" s="1173">
        <v>0.2</v>
      </c>
      <c r="R47" s="1173">
        <v>0.3</v>
      </c>
      <c r="S47" s="1173">
        <v>0.3</v>
      </c>
      <c r="T47" s="1173">
        <v>0.2</v>
      </c>
    </row>
  </sheetData>
  <sheetProtection password="DDB6" sheet="1"/>
  <mergeCells count="80">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H30:H31"/>
    <mergeCell ref="I30:I31"/>
    <mergeCell ref="J30:J31"/>
    <mergeCell ref="C34:C40"/>
    <mergeCell ref="D34:D40"/>
    <mergeCell ref="E34:E40"/>
    <mergeCell ref="F34:F40"/>
    <mergeCell ref="G34:G40"/>
    <mergeCell ref="H34:H40"/>
    <mergeCell ref="I34:I40"/>
    <mergeCell ref="J34:J40"/>
    <mergeCell ref="C30:C33"/>
    <mergeCell ref="D30:D33"/>
    <mergeCell ref="E30:E33"/>
    <mergeCell ref="F30:F33"/>
    <mergeCell ref="G30:G31"/>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47"/>
  <sheetViews>
    <sheetView topLeftCell="F1" zoomScale="75" zoomScaleNormal="75" workbookViewId="0">
      <selection activeCell="L39" sqref="L39"/>
    </sheetView>
  </sheetViews>
  <sheetFormatPr baseColWidth="10" defaultRowHeight="16.5" x14ac:dyDescent="0.3"/>
  <cols>
    <col min="1" max="1" width="13.425781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7" style="1178" customWidth="1"/>
    <col min="10" max="10" width="21" style="1178" customWidth="1"/>
    <col min="11" max="11" width="7" style="1178" customWidth="1"/>
    <col min="12" max="12" width="53.42578125" style="1" customWidth="1"/>
    <col min="13" max="13" width="7.5703125" style="1155" customWidth="1"/>
    <col min="14" max="14" width="21" style="1151" customWidth="1"/>
    <col min="15" max="15" width="39.85546875" style="1151" customWidth="1"/>
    <col min="16" max="16" width="9.5703125" style="1151" customWidth="1"/>
    <col min="17" max="17" width="11.42578125" style="1151"/>
    <col min="18" max="18" width="10.140625" style="1151" customWidth="1"/>
    <col min="19" max="19" width="11.42578125" style="1151"/>
    <col min="20" max="20" width="10" style="1151" customWidth="1"/>
    <col min="21" max="16384" width="11.42578125" style="1151"/>
  </cols>
  <sheetData>
    <row r="1" spans="1:20"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0"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0"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0"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0"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0"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0"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0"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0" s="287" customFormat="1" ht="30" customHeight="1" x14ac:dyDescent="0.3">
      <c r="A9" s="1429" t="s">
        <v>3312</v>
      </c>
      <c r="B9" s="1429"/>
      <c r="C9" s="1429"/>
      <c r="D9" s="1429"/>
      <c r="E9" s="1429"/>
      <c r="F9" s="1429"/>
      <c r="G9" s="1429"/>
      <c r="H9" s="1429"/>
      <c r="I9" s="1429"/>
      <c r="J9" s="1429"/>
      <c r="K9" s="1429"/>
      <c r="L9" s="1429"/>
      <c r="M9" s="1429"/>
      <c r="N9" s="1429"/>
      <c r="O9" s="1429"/>
      <c r="P9" s="1429"/>
      <c r="Q9" s="1429"/>
      <c r="R9" s="1429"/>
      <c r="S9" s="1429"/>
      <c r="T9" s="1429"/>
    </row>
    <row r="10" spans="1:20"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0" s="1113"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35" t="s">
        <v>2810</v>
      </c>
      <c r="Q11" s="2435"/>
      <c r="R11" s="2435"/>
      <c r="S11" s="2435"/>
      <c r="T11" s="2435"/>
    </row>
    <row r="12" spans="1:20" s="1113" customFormat="1"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row>
    <row r="13" spans="1:20" s="1120" customFormat="1" ht="115.5" customHeight="1" x14ac:dyDescent="0.3">
      <c r="A13" s="2436" t="s">
        <v>2813</v>
      </c>
      <c r="B13" s="2455">
        <v>0.5</v>
      </c>
      <c r="C13" s="1114" t="s">
        <v>2814</v>
      </c>
      <c r="D13" s="1131">
        <v>0.15</v>
      </c>
      <c r="E13" s="1114" t="s">
        <v>2815</v>
      </c>
      <c r="F13" s="1131">
        <v>1</v>
      </c>
      <c r="G13" s="1131" t="s">
        <v>65</v>
      </c>
      <c r="H13" s="1114" t="s">
        <v>2816</v>
      </c>
      <c r="I13" s="1131">
        <v>1</v>
      </c>
      <c r="J13" s="1114" t="s">
        <v>370</v>
      </c>
      <c r="K13" s="1131" t="s">
        <v>69</v>
      </c>
      <c r="L13" s="1116" t="s">
        <v>2817</v>
      </c>
      <c r="M13" s="1156">
        <v>1</v>
      </c>
      <c r="N13" s="1118" t="s">
        <v>3235</v>
      </c>
      <c r="O13" s="1116" t="s">
        <v>2819</v>
      </c>
      <c r="P13" s="1134">
        <v>12</v>
      </c>
      <c r="Q13" s="1134">
        <v>3</v>
      </c>
      <c r="R13" s="1134">
        <v>3</v>
      </c>
      <c r="S13" s="1134">
        <v>3</v>
      </c>
      <c r="T13" s="1134">
        <v>3</v>
      </c>
    </row>
    <row r="14" spans="1:20" s="1120" customFormat="1" ht="66" x14ac:dyDescent="0.3">
      <c r="A14" s="2436"/>
      <c r="B14" s="2455"/>
      <c r="C14" s="2433" t="s">
        <v>2820</v>
      </c>
      <c r="D14" s="2432">
        <v>0.2</v>
      </c>
      <c r="E14" s="2425" t="s">
        <v>2821</v>
      </c>
      <c r="F14" s="2452">
        <v>0.5</v>
      </c>
      <c r="G14" s="1158" t="s">
        <v>84</v>
      </c>
      <c r="H14" s="709" t="s">
        <v>2822</v>
      </c>
      <c r="I14" s="1158">
        <v>0.8</v>
      </c>
      <c r="J14" s="709" t="s">
        <v>370</v>
      </c>
      <c r="K14" s="1158" t="s">
        <v>87</v>
      </c>
      <c r="L14" s="701" t="s">
        <v>2823</v>
      </c>
      <c r="M14" s="1156">
        <v>1</v>
      </c>
      <c r="N14" s="1122" t="s">
        <v>3235</v>
      </c>
      <c r="O14" s="701" t="s">
        <v>2825</v>
      </c>
      <c r="P14" s="1134" t="s">
        <v>3313</v>
      </c>
      <c r="Q14" s="1134">
        <v>1</v>
      </c>
      <c r="R14" s="1134">
        <v>1</v>
      </c>
      <c r="S14" s="1134">
        <v>1</v>
      </c>
      <c r="T14" s="1134">
        <v>1</v>
      </c>
    </row>
    <row r="15" spans="1:20" s="1120" customFormat="1" ht="55.5" customHeight="1" x14ac:dyDescent="0.3">
      <c r="A15" s="2436"/>
      <c r="B15" s="2455"/>
      <c r="C15" s="2433"/>
      <c r="D15" s="2432"/>
      <c r="E15" s="2425"/>
      <c r="F15" s="2452"/>
      <c r="G15" s="1158" t="s">
        <v>93</v>
      </c>
      <c r="H15" s="709" t="s">
        <v>2827</v>
      </c>
      <c r="I15" s="1158">
        <v>0.2</v>
      </c>
      <c r="J15" s="709" t="s">
        <v>370</v>
      </c>
      <c r="K15" s="1158" t="s">
        <v>97</v>
      </c>
      <c r="L15" s="701" t="s">
        <v>2828</v>
      </c>
      <c r="M15" s="1156">
        <v>1</v>
      </c>
      <c r="N15" s="1122" t="s">
        <v>3235</v>
      </c>
      <c r="O15" s="701" t="s">
        <v>2830</v>
      </c>
      <c r="P15" s="1134" t="s">
        <v>3313</v>
      </c>
      <c r="Q15" s="1134">
        <v>1</v>
      </c>
      <c r="R15" s="1134">
        <v>1</v>
      </c>
      <c r="S15" s="1134">
        <v>1</v>
      </c>
      <c r="T15" s="1134">
        <v>1</v>
      </c>
    </row>
    <row r="16" spans="1:20" s="1120" customFormat="1" ht="49.5" x14ac:dyDescent="0.3">
      <c r="A16" s="2436"/>
      <c r="B16" s="2455"/>
      <c r="C16" s="2433"/>
      <c r="D16" s="2432"/>
      <c r="E16" s="2425" t="s">
        <v>2831</v>
      </c>
      <c r="F16" s="2452">
        <v>0.5</v>
      </c>
      <c r="G16" s="2452" t="s">
        <v>101</v>
      </c>
      <c r="H16" s="2425" t="s">
        <v>2832</v>
      </c>
      <c r="I16" s="2452">
        <v>1</v>
      </c>
      <c r="J16" s="2425" t="s">
        <v>370</v>
      </c>
      <c r="K16" s="1158" t="s">
        <v>104</v>
      </c>
      <c r="L16" s="701" t="s">
        <v>2833</v>
      </c>
      <c r="M16" s="1156">
        <v>0.2</v>
      </c>
      <c r="N16" s="1122" t="s">
        <v>3235</v>
      </c>
      <c r="O16" s="724" t="s">
        <v>2834</v>
      </c>
      <c r="P16" s="1134" t="s">
        <v>3313</v>
      </c>
      <c r="Q16" s="1134">
        <v>1</v>
      </c>
      <c r="R16" s="1134">
        <v>1</v>
      </c>
      <c r="S16" s="1134">
        <v>1</v>
      </c>
      <c r="T16" s="1134">
        <v>1</v>
      </c>
    </row>
    <row r="17" spans="1:20" s="1120" customFormat="1" ht="49.5" x14ac:dyDescent="0.3">
      <c r="A17" s="2436"/>
      <c r="B17" s="2455"/>
      <c r="C17" s="2433"/>
      <c r="D17" s="2432"/>
      <c r="E17" s="2425"/>
      <c r="F17" s="2452"/>
      <c r="G17" s="2452"/>
      <c r="H17" s="2425"/>
      <c r="I17" s="2452"/>
      <c r="J17" s="2425"/>
      <c r="K17" s="1158" t="s">
        <v>341</v>
      </c>
      <c r="L17" s="879" t="s">
        <v>2835</v>
      </c>
      <c r="M17" s="1160">
        <v>0.5</v>
      </c>
      <c r="N17" s="1122" t="s">
        <v>3235</v>
      </c>
      <c r="O17" s="724" t="s">
        <v>2836</v>
      </c>
      <c r="P17" s="1134" t="s">
        <v>3313</v>
      </c>
      <c r="Q17" s="1134">
        <v>1</v>
      </c>
      <c r="R17" s="1134">
        <v>1</v>
      </c>
      <c r="S17" s="1134">
        <v>1</v>
      </c>
      <c r="T17" s="1134">
        <v>1</v>
      </c>
    </row>
    <row r="18" spans="1:20" s="1120" customFormat="1" ht="33" x14ac:dyDescent="0.3">
      <c r="A18" s="2436"/>
      <c r="B18" s="2455"/>
      <c r="C18" s="2433"/>
      <c r="D18" s="2432"/>
      <c r="E18" s="2425"/>
      <c r="F18" s="2452"/>
      <c r="G18" s="2452"/>
      <c r="H18" s="2425"/>
      <c r="I18" s="2452"/>
      <c r="J18" s="2425"/>
      <c r="K18" s="1158" t="s">
        <v>342</v>
      </c>
      <c r="L18" s="701" t="s">
        <v>2837</v>
      </c>
      <c r="M18" s="1156">
        <v>0.3</v>
      </c>
      <c r="N18" s="1122" t="s">
        <v>3235</v>
      </c>
      <c r="O18" s="701" t="s">
        <v>2825</v>
      </c>
      <c r="P18" s="1134" t="s">
        <v>3313</v>
      </c>
      <c r="Q18" s="1134">
        <v>1</v>
      </c>
      <c r="R18" s="1134">
        <v>1</v>
      </c>
      <c r="S18" s="1134">
        <v>1</v>
      </c>
      <c r="T18" s="1134">
        <v>1</v>
      </c>
    </row>
    <row r="19" spans="1:20" s="1120" customFormat="1" ht="132" customHeight="1" x14ac:dyDescent="0.3">
      <c r="A19" s="2436"/>
      <c r="B19" s="2455"/>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127" t="s">
        <v>2842</v>
      </c>
      <c r="P19" s="1119">
        <v>4</v>
      </c>
      <c r="Q19" s="1119">
        <v>1</v>
      </c>
      <c r="R19" s="1119">
        <v>1</v>
      </c>
      <c r="S19" s="1119">
        <v>1</v>
      </c>
      <c r="T19" s="1119">
        <v>1</v>
      </c>
    </row>
    <row r="20" spans="1:20" s="1120" customFormat="1" ht="188.25" customHeight="1" x14ac:dyDescent="0.3">
      <c r="A20" s="2436"/>
      <c r="B20" s="2455"/>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0" s="1120" customFormat="1" ht="116.25" customHeight="1" x14ac:dyDescent="0.3">
      <c r="A21" s="2436"/>
      <c r="B21" s="2455"/>
      <c r="C21" s="2433"/>
      <c r="D21" s="2432"/>
      <c r="E21" s="2425"/>
      <c r="F21" s="2432"/>
      <c r="G21" s="2456"/>
      <c r="H21" s="2431"/>
      <c r="I21" s="2452"/>
      <c r="J21" s="2431"/>
      <c r="K21" s="1158" t="s">
        <v>1755</v>
      </c>
      <c r="L21" s="1164" t="s">
        <v>2845</v>
      </c>
      <c r="M21" s="1156">
        <v>0.15</v>
      </c>
      <c r="N21" s="1126"/>
      <c r="O21" s="1127" t="s">
        <v>2846</v>
      </c>
      <c r="P21" s="1119">
        <v>3</v>
      </c>
      <c r="Q21" s="1119"/>
      <c r="R21" s="1119">
        <v>1</v>
      </c>
      <c r="S21" s="1119">
        <v>1</v>
      </c>
      <c r="T21" s="1119">
        <v>1</v>
      </c>
    </row>
    <row r="22" spans="1:20" s="1120" customFormat="1" ht="121.5" customHeight="1" x14ac:dyDescent="0.3">
      <c r="A22" s="2436"/>
      <c r="B22" s="2455"/>
      <c r="C22" s="2433"/>
      <c r="D22" s="2432"/>
      <c r="E22" s="2425"/>
      <c r="F22" s="2432"/>
      <c r="G22" s="2456"/>
      <c r="H22" s="2431"/>
      <c r="I22" s="2452"/>
      <c r="J22" s="2431"/>
      <c r="K22" s="1158" t="s">
        <v>2197</v>
      </c>
      <c r="L22" s="1164" t="s">
        <v>2978</v>
      </c>
      <c r="M22" s="1156">
        <v>0.1</v>
      </c>
      <c r="N22" s="1126"/>
      <c r="O22" s="1127" t="s">
        <v>2848</v>
      </c>
      <c r="P22" s="1119">
        <v>9</v>
      </c>
      <c r="Q22" s="1119"/>
      <c r="R22" s="1119">
        <v>3</v>
      </c>
      <c r="S22" s="1119">
        <v>3</v>
      </c>
      <c r="T22" s="1119">
        <v>3</v>
      </c>
    </row>
    <row r="23" spans="1:20" s="1120" customFormat="1" ht="116.25" customHeight="1" x14ac:dyDescent="0.3">
      <c r="A23" s="2436"/>
      <c r="B23" s="2455"/>
      <c r="C23" s="2433"/>
      <c r="D23" s="2432"/>
      <c r="E23" s="2425"/>
      <c r="F23" s="2432"/>
      <c r="G23" s="2456"/>
      <c r="H23" s="2431"/>
      <c r="I23" s="2452"/>
      <c r="J23" s="2431"/>
      <c r="K23" s="1158" t="s">
        <v>2201</v>
      </c>
      <c r="L23" s="1164" t="s">
        <v>2849</v>
      </c>
      <c r="M23" s="1156">
        <v>0.1</v>
      </c>
      <c r="N23" s="1126"/>
      <c r="O23" s="1127" t="s">
        <v>2933</v>
      </c>
      <c r="P23" s="1119">
        <v>3</v>
      </c>
      <c r="Q23" s="1119"/>
      <c r="R23" s="1119">
        <v>1</v>
      </c>
      <c r="S23" s="1119">
        <v>1</v>
      </c>
      <c r="T23" s="1119">
        <v>1</v>
      </c>
    </row>
    <row r="24" spans="1:20" s="1120" customFormat="1" ht="77.25" customHeight="1" x14ac:dyDescent="0.3">
      <c r="A24" s="2436"/>
      <c r="B24" s="2455"/>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0" s="1120" customFormat="1" ht="68.25" customHeight="1" x14ac:dyDescent="0.3">
      <c r="A25" s="2436"/>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0" s="1120" customFormat="1" ht="49.5" x14ac:dyDescent="0.3">
      <c r="A26" s="2436"/>
      <c r="B26" s="2455"/>
      <c r="C26" s="2433" t="s">
        <v>2855</v>
      </c>
      <c r="D26" s="2432">
        <v>0.15</v>
      </c>
      <c r="E26" s="2425" t="s">
        <v>2856</v>
      </c>
      <c r="F26" s="2432">
        <v>1</v>
      </c>
      <c r="G26" s="2432" t="s">
        <v>121</v>
      </c>
      <c r="H26" s="2431" t="s">
        <v>2857</v>
      </c>
      <c r="I26" s="2432">
        <v>1</v>
      </c>
      <c r="J26" s="2431" t="s">
        <v>370</v>
      </c>
      <c r="K26" s="1131" t="s">
        <v>124</v>
      </c>
      <c r="L26" s="1129" t="s">
        <v>2858</v>
      </c>
      <c r="M26" s="1156">
        <v>0.25</v>
      </c>
      <c r="N26" s="1122" t="s">
        <v>3235</v>
      </c>
      <c r="O26" s="1129" t="s">
        <v>2860</v>
      </c>
      <c r="P26" s="1134">
        <v>2</v>
      </c>
      <c r="Q26" s="1134">
        <v>1</v>
      </c>
      <c r="R26" s="1134"/>
      <c r="S26" s="1134"/>
      <c r="T26" s="1134">
        <v>1</v>
      </c>
    </row>
    <row r="27" spans="1:20" s="1120" customFormat="1" ht="66" x14ac:dyDescent="0.3">
      <c r="A27" s="2436"/>
      <c r="B27" s="2455"/>
      <c r="C27" s="2433"/>
      <c r="D27" s="2432"/>
      <c r="E27" s="2425"/>
      <c r="F27" s="2432"/>
      <c r="G27" s="2432"/>
      <c r="H27" s="2431"/>
      <c r="I27" s="2432"/>
      <c r="J27" s="2431"/>
      <c r="K27" s="1131" t="s">
        <v>1020</v>
      </c>
      <c r="L27" s="1129" t="s">
        <v>2861</v>
      </c>
      <c r="M27" s="1156">
        <v>0.25</v>
      </c>
      <c r="N27" s="1122" t="s">
        <v>3235</v>
      </c>
      <c r="O27" s="1129" t="s">
        <v>2863</v>
      </c>
      <c r="P27" s="1134">
        <v>6</v>
      </c>
      <c r="Q27" s="1134">
        <v>2</v>
      </c>
      <c r="R27" s="1134">
        <v>2</v>
      </c>
      <c r="S27" s="1134">
        <v>2</v>
      </c>
      <c r="T27" s="1134"/>
    </row>
    <row r="28" spans="1:20" s="1120" customFormat="1" ht="66" x14ac:dyDescent="0.3">
      <c r="A28" s="2436"/>
      <c r="B28" s="2455"/>
      <c r="C28" s="2433"/>
      <c r="D28" s="2432"/>
      <c r="E28" s="2425"/>
      <c r="F28" s="2432"/>
      <c r="G28" s="2432"/>
      <c r="H28" s="2431"/>
      <c r="I28" s="2432"/>
      <c r="J28" s="2431"/>
      <c r="K28" s="1131" t="s">
        <v>1775</v>
      </c>
      <c r="L28" s="1129" t="s">
        <v>2864</v>
      </c>
      <c r="M28" s="1156">
        <v>0.25</v>
      </c>
      <c r="N28" s="1122" t="s">
        <v>3235</v>
      </c>
      <c r="O28" s="1129" t="s">
        <v>2865</v>
      </c>
      <c r="P28" s="1134" t="s">
        <v>3313</v>
      </c>
      <c r="Q28" s="1134">
        <v>1</v>
      </c>
      <c r="R28" s="1134">
        <v>1</v>
      </c>
      <c r="S28" s="1134">
        <v>1</v>
      </c>
      <c r="T28" s="1134">
        <v>1</v>
      </c>
    </row>
    <row r="29" spans="1:20" s="1120" customFormat="1" ht="49.5" x14ac:dyDescent="0.3">
      <c r="A29" s="2436"/>
      <c r="B29" s="2455"/>
      <c r="C29" s="2433"/>
      <c r="D29" s="2432"/>
      <c r="E29" s="2425"/>
      <c r="F29" s="2432"/>
      <c r="G29" s="2432"/>
      <c r="H29" s="2431"/>
      <c r="I29" s="2432"/>
      <c r="J29" s="2431"/>
      <c r="K29" s="1131" t="s">
        <v>1778</v>
      </c>
      <c r="L29" s="1129" t="s">
        <v>2866</v>
      </c>
      <c r="M29" s="1156">
        <v>0.25</v>
      </c>
      <c r="N29" s="1122" t="s">
        <v>3235</v>
      </c>
      <c r="O29" s="1129" t="s">
        <v>2867</v>
      </c>
      <c r="P29" s="1161">
        <v>1</v>
      </c>
      <c r="Q29" s="1161">
        <v>1</v>
      </c>
      <c r="R29" s="1161">
        <v>1</v>
      </c>
      <c r="S29" s="1161">
        <v>1</v>
      </c>
      <c r="T29" s="1161">
        <v>1</v>
      </c>
    </row>
    <row r="30" spans="1:20" s="1120" customFormat="1" ht="106.5" customHeight="1" x14ac:dyDescent="0.3">
      <c r="A30" s="2436"/>
      <c r="B30" s="2455"/>
      <c r="C30" s="2431" t="s">
        <v>2868</v>
      </c>
      <c r="D30" s="2432">
        <v>0.15</v>
      </c>
      <c r="E30" s="2425" t="s">
        <v>2869</v>
      </c>
      <c r="F30" s="2432">
        <v>1</v>
      </c>
      <c r="G30" s="2432" t="s">
        <v>127</v>
      </c>
      <c r="H30" s="2425" t="s">
        <v>2870</v>
      </c>
      <c r="I30" s="2432">
        <v>0.4</v>
      </c>
      <c r="J30" s="2425" t="s">
        <v>370</v>
      </c>
      <c r="K30" s="1131" t="s">
        <v>130</v>
      </c>
      <c r="L30" s="701" t="s">
        <v>2871</v>
      </c>
      <c r="M30" s="1156">
        <v>0.5</v>
      </c>
      <c r="N30" s="1122"/>
      <c r="O30" s="701" t="s">
        <v>2872</v>
      </c>
      <c r="P30" s="1161">
        <v>1</v>
      </c>
      <c r="Q30" s="1161">
        <v>1</v>
      </c>
      <c r="R30" s="1161">
        <v>1</v>
      </c>
      <c r="S30" s="1161">
        <v>1</v>
      </c>
      <c r="T30" s="1161">
        <v>1</v>
      </c>
    </row>
    <row r="31" spans="1:20" s="1120" customFormat="1" ht="33" x14ac:dyDescent="0.3">
      <c r="A31" s="2436"/>
      <c r="B31" s="2455"/>
      <c r="C31" s="2431"/>
      <c r="D31" s="2432"/>
      <c r="E31" s="2425"/>
      <c r="F31" s="2432"/>
      <c r="G31" s="2432"/>
      <c r="H31" s="2425"/>
      <c r="I31" s="2432"/>
      <c r="J31" s="2425"/>
      <c r="K31" s="1131" t="s">
        <v>737</v>
      </c>
      <c r="L31" s="701" t="s">
        <v>2873</v>
      </c>
      <c r="M31" s="1156">
        <v>0.5</v>
      </c>
      <c r="N31" s="1122"/>
      <c r="O31" s="701" t="s">
        <v>2874</v>
      </c>
      <c r="P31" s="1161">
        <v>1</v>
      </c>
      <c r="Q31" s="1161">
        <v>1</v>
      </c>
      <c r="R31" s="1161">
        <v>1</v>
      </c>
      <c r="S31" s="1161">
        <v>1</v>
      </c>
      <c r="T31" s="1161">
        <v>1</v>
      </c>
    </row>
    <row r="32" spans="1:20" s="1120" customFormat="1" ht="94.5" customHeight="1" x14ac:dyDescent="0.3">
      <c r="A32" s="2436"/>
      <c r="B32" s="2455"/>
      <c r="C32" s="2431"/>
      <c r="D32" s="2432"/>
      <c r="E32" s="2425"/>
      <c r="F32" s="2432"/>
      <c r="G32" s="1131" t="s">
        <v>132</v>
      </c>
      <c r="H32" s="709" t="s">
        <v>2875</v>
      </c>
      <c r="I32" s="1131">
        <v>0.3</v>
      </c>
      <c r="J32" s="709" t="s">
        <v>370</v>
      </c>
      <c r="K32" s="1131" t="s">
        <v>136</v>
      </c>
      <c r="L32" s="701" t="s">
        <v>2876</v>
      </c>
      <c r="M32" s="1156">
        <v>1</v>
      </c>
      <c r="N32" s="1122"/>
      <c r="O32" s="701" t="s">
        <v>2877</v>
      </c>
      <c r="P32" s="1157">
        <v>48</v>
      </c>
      <c r="Q32" s="1159" t="s">
        <v>2878</v>
      </c>
      <c r="R32" s="1159" t="s">
        <v>2878</v>
      </c>
      <c r="S32" s="1159" t="s">
        <v>2878</v>
      </c>
      <c r="T32" s="1159" t="s">
        <v>2878</v>
      </c>
    </row>
    <row r="33" spans="1:20" s="1120" customFormat="1" ht="66" x14ac:dyDescent="0.3">
      <c r="A33" s="2436"/>
      <c r="B33" s="2455"/>
      <c r="C33" s="2431"/>
      <c r="D33" s="2432"/>
      <c r="E33" s="2425"/>
      <c r="F33" s="2432"/>
      <c r="G33" s="1132" t="s">
        <v>140</v>
      </c>
      <c r="H33" s="1128" t="s">
        <v>2879</v>
      </c>
      <c r="I33" s="1131">
        <v>0.3</v>
      </c>
      <c r="J33" s="1128" t="s">
        <v>370</v>
      </c>
      <c r="K33" s="1133" t="s">
        <v>143</v>
      </c>
      <c r="L33" s="1128" t="s">
        <v>2880</v>
      </c>
      <c r="M33" s="1156">
        <v>1</v>
      </c>
      <c r="N33" s="1122"/>
      <c r="O33" s="701" t="s">
        <v>2881</v>
      </c>
      <c r="P33" s="1157">
        <v>48</v>
      </c>
      <c r="Q33" s="1159" t="s">
        <v>2878</v>
      </c>
      <c r="R33" s="1159" t="s">
        <v>2878</v>
      </c>
      <c r="S33" s="1159" t="s">
        <v>2878</v>
      </c>
      <c r="T33" s="1159" t="s">
        <v>2878</v>
      </c>
    </row>
    <row r="34" spans="1:20" s="1120" customFormat="1" ht="33" x14ac:dyDescent="0.3">
      <c r="A34" s="2436"/>
      <c r="B34" s="2455"/>
      <c r="C34" s="2428" t="s">
        <v>2882</v>
      </c>
      <c r="D34" s="2432">
        <v>0.15</v>
      </c>
      <c r="E34" s="2428" t="s">
        <v>2883</v>
      </c>
      <c r="F34" s="2432">
        <v>1</v>
      </c>
      <c r="G34" s="2456" t="s">
        <v>762</v>
      </c>
      <c r="H34" s="2427" t="s">
        <v>2884</v>
      </c>
      <c r="I34" s="2457">
        <v>1</v>
      </c>
      <c r="J34" s="2427" t="s">
        <v>574</v>
      </c>
      <c r="K34" s="1168" t="s">
        <v>766</v>
      </c>
      <c r="L34" s="1136" t="s">
        <v>2885</v>
      </c>
      <c r="M34" s="1169">
        <v>0.2</v>
      </c>
      <c r="N34" s="1122" t="s">
        <v>3235</v>
      </c>
      <c r="O34" s="701" t="s">
        <v>2886</v>
      </c>
      <c r="P34" s="1161">
        <v>1</v>
      </c>
      <c r="Q34" s="1161">
        <v>1</v>
      </c>
      <c r="R34" s="1161">
        <v>1</v>
      </c>
      <c r="S34" s="1161">
        <v>1</v>
      </c>
      <c r="T34" s="1161">
        <v>1</v>
      </c>
    </row>
    <row r="35" spans="1:20" s="1120" customFormat="1" ht="33" x14ac:dyDescent="0.3">
      <c r="A35" s="2436"/>
      <c r="B35" s="2455"/>
      <c r="C35" s="2428"/>
      <c r="D35" s="2432"/>
      <c r="E35" s="2428"/>
      <c r="F35" s="2432"/>
      <c r="G35" s="2456"/>
      <c r="H35" s="2428"/>
      <c r="I35" s="2455"/>
      <c r="J35" s="2428"/>
      <c r="K35" s="1168" t="s">
        <v>770</v>
      </c>
      <c r="L35" s="879" t="s">
        <v>2887</v>
      </c>
      <c r="M35" s="1160">
        <v>0.2</v>
      </c>
      <c r="N35" s="1122" t="s">
        <v>3235</v>
      </c>
      <c r="O35" s="701" t="s">
        <v>2888</v>
      </c>
      <c r="P35" s="1134" t="s">
        <v>3313</v>
      </c>
      <c r="Q35" s="1134">
        <v>1</v>
      </c>
      <c r="R35" s="1134">
        <v>1</v>
      </c>
      <c r="S35" s="1134">
        <v>1</v>
      </c>
      <c r="T35" s="1134">
        <v>1</v>
      </c>
    </row>
    <row r="36" spans="1:20" s="1120" customFormat="1" ht="33" x14ac:dyDescent="0.3">
      <c r="A36" s="2436"/>
      <c r="B36" s="2455"/>
      <c r="C36" s="2428"/>
      <c r="D36" s="2432"/>
      <c r="E36" s="2428"/>
      <c r="F36" s="2432"/>
      <c r="G36" s="2456"/>
      <c r="H36" s="2428"/>
      <c r="I36" s="2455"/>
      <c r="J36" s="2428"/>
      <c r="K36" s="1168" t="s">
        <v>772</v>
      </c>
      <c r="L36" s="879" t="s">
        <v>2889</v>
      </c>
      <c r="M36" s="1160">
        <v>0.1</v>
      </c>
      <c r="N36" s="1122" t="s">
        <v>3235</v>
      </c>
      <c r="O36" s="701" t="s">
        <v>2890</v>
      </c>
      <c r="P36" s="1134" t="s">
        <v>3313</v>
      </c>
      <c r="Q36" s="1134">
        <v>1</v>
      </c>
      <c r="R36" s="1134">
        <v>1</v>
      </c>
      <c r="S36" s="1134">
        <v>1</v>
      </c>
      <c r="T36" s="1134">
        <v>1</v>
      </c>
    </row>
    <row r="37" spans="1:20" s="1120" customFormat="1" ht="33" x14ac:dyDescent="0.3">
      <c r="A37" s="2436"/>
      <c r="B37" s="2455"/>
      <c r="C37" s="2428"/>
      <c r="D37" s="2432"/>
      <c r="E37" s="2428"/>
      <c r="F37" s="2432"/>
      <c r="G37" s="2456"/>
      <c r="H37" s="2428"/>
      <c r="I37" s="2455"/>
      <c r="J37" s="2428"/>
      <c r="K37" s="1168" t="s">
        <v>2051</v>
      </c>
      <c r="L37" s="879" t="s">
        <v>2891</v>
      </c>
      <c r="M37" s="1160">
        <v>0.1</v>
      </c>
      <c r="N37" s="1122" t="s">
        <v>3235</v>
      </c>
      <c r="O37" s="701" t="s">
        <v>2892</v>
      </c>
      <c r="P37" s="1134" t="s">
        <v>3313</v>
      </c>
      <c r="Q37" s="1134">
        <v>1</v>
      </c>
      <c r="R37" s="1134">
        <v>1</v>
      </c>
      <c r="S37" s="1134">
        <v>1</v>
      </c>
      <c r="T37" s="1134">
        <v>1</v>
      </c>
    </row>
    <row r="38" spans="1:20" s="1120" customFormat="1" ht="33" x14ac:dyDescent="0.3">
      <c r="A38" s="2436"/>
      <c r="B38" s="2455"/>
      <c r="C38" s="2428"/>
      <c r="D38" s="2432"/>
      <c r="E38" s="2428"/>
      <c r="F38" s="2432"/>
      <c r="G38" s="2456"/>
      <c r="H38" s="2428"/>
      <c r="I38" s="2455"/>
      <c r="J38" s="2428"/>
      <c r="K38" s="1168" t="s">
        <v>2054</v>
      </c>
      <c r="L38" s="879" t="s">
        <v>2893</v>
      </c>
      <c r="M38" s="1160">
        <v>0.2</v>
      </c>
      <c r="N38" s="1122" t="s">
        <v>3235</v>
      </c>
      <c r="O38" s="701" t="s">
        <v>2894</v>
      </c>
      <c r="P38" s="1134">
        <v>2</v>
      </c>
      <c r="Q38" s="1134">
        <v>1</v>
      </c>
      <c r="R38" s="1134"/>
      <c r="S38" s="1134"/>
      <c r="T38" s="1134">
        <v>1</v>
      </c>
    </row>
    <row r="39" spans="1:20" s="1120" customFormat="1" ht="33" x14ac:dyDescent="0.3">
      <c r="A39" s="2436"/>
      <c r="B39" s="2455"/>
      <c r="C39" s="2428"/>
      <c r="D39" s="2432"/>
      <c r="E39" s="2428"/>
      <c r="F39" s="2432"/>
      <c r="G39" s="2456"/>
      <c r="H39" s="2428"/>
      <c r="I39" s="2455"/>
      <c r="J39" s="2428"/>
      <c r="K39" s="1168" t="s">
        <v>2057</v>
      </c>
      <c r="L39" s="879" t="s">
        <v>2895</v>
      </c>
      <c r="M39" s="1160">
        <v>0.1</v>
      </c>
      <c r="N39" s="1122" t="s">
        <v>3235</v>
      </c>
      <c r="O39" s="701" t="s">
        <v>2896</v>
      </c>
      <c r="P39" s="1134" t="s">
        <v>3313</v>
      </c>
      <c r="Q39" s="1134">
        <v>1</v>
      </c>
      <c r="R39" s="1134">
        <v>1</v>
      </c>
      <c r="S39" s="1134">
        <v>1</v>
      </c>
      <c r="T39" s="1134">
        <v>1</v>
      </c>
    </row>
    <row r="40" spans="1:20" s="1120" customFormat="1" ht="33" x14ac:dyDescent="0.3">
      <c r="A40" s="2436"/>
      <c r="B40" s="2455"/>
      <c r="C40" s="2428"/>
      <c r="D40" s="2432"/>
      <c r="E40" s="2428"/>
      <c r="F40" s="2432"/>
      <c r="G40" s="2451"/>
      <c r="H40" s="2428"/>
      <c r="I40" s="2455"/>
      <c r="J40" s="2428"/>
      <c r="K40" s="1168" t="s">
        <v>2060</v>
      </c>
      <c r="L40" s="879" t="s">
        <v>2897</v>
      </c>
      <c r="M40" s="1160">
        <v>0.1</v>
      </c>
      <c r="N40" s="1122" t="s">
        <v>3235</v>
      </c>
      <c r="O40" s="701" t="s">
        <v>2898</v>
      </c>
      <c r="P40" s="1134">
        <v>12</v>
      </c>
      <c r="Q40" s="1134">
        <v>3</v>
      </c>
      <c r="R40" s="1134">
        <v>3</v>
      </c>
      <c r="S40" s="1134">
        <v>3</v>
      </c>
      <c r="T40" s="1134">
        <v>3</v>
      </c>
    </row>
    <row r="41" spans="1:20" s="1120" customFormat="1" ht="33" customHeight="1" x14ac:dyDescent="0.3">
      <c r="A41" s="2436"/>
      <c r="B41" s="2455">
        <v>0.5</v>
      </c>
      <c r="C41" s="2425" t="s">
        <v>2899</v>
      </c>
      <c r="D41" s="2432">
        <v>1</v>
      </c>
      <c r="E41" s="2425" t="s">
        <v>2900</v>
      </c>
      <c r="F41" s="2432">
        <v>1</v>
      </c>
      <c r="G41" s="2450" t="s">
        <v>776</v>
      </c>
      <c r="H41" s="2420" t="s">
        <v>2901</v>
      </c>
      <c r="I41" s="2452">
        <v>0.2</v>
      </c>
      <c r="J41" s="2420" t="s">
        <v>370</v>
      </c>
      <c r="K41" s="1158" t="s">
        <v>779</v>
      </c>
      <c r="L41" s="1140" t="s">
        <v>2902</v>
      </c>
      <c r="M41" s="1156">
        <v>0.5</v>
      </c>
      <c r="N41" s="1122" t="s">
        <v>3235</v>
      </c>
      <c r="O41" s="1140" t="s">
        <v>2903</v>
      </c>
      <c r="P41" s="1134" t="s">
        <v>3313</v>
      </c>
      <c r="Q41" s="1134">
        <v>1</v>
      </c>
      <c r="R41" s="1134">
        <v>1</v>
      </c>
      <c r="S41" s="1134">
        <v>1</v>
      </c>
      <c r="T41" s="1134">
        <v>1</v>
      </c>
    </row>
    <row r="42" spans="1:20" s="1120" customFormat="1" ht="33" x14ac:dyDescent="0.3">
      <c r="A42" s="2436"/>
      <c r="B42" s="2455"/>
      <c r="C42" s="2425"/>
      <c r="D42" s="2432"/>
      <c r="E42" s="2425"/>
      <c r="F42" s="2432"/>
      <c r="G42" s="2451"/>
      <c r="H42" s="2420"/>
      <c r="I42" s="2452"/>
      <c r="J42" s="2420"/>
      <c r="K42" s="1158" t="s">
        <v>927</v>
      </c>
      <c r="L42" s="701" t="s">
        <v>2904</v>
      </c>
      <c r="M42" s="1156">
        <v>0.5</v>
      </c>
      <c r="N42" s="1122" t="s">
        <v>3235</v>
      </c>
      <c r="O42" s="701" t="s">
        <v>2905</v>
      </c>
      <c r="P42" s="1134" t="s">
        <v>3313</v>
      </c>
      <c r="Q42" s="1134">
        <v>1</v>
      </c>
      <c r="R42" s="1134">
        <v>1</v>
      </c>
      <c r="S42" s="1134">
        <v>1</v>
      </c>
      <c r="T42" s="1134">
        <v>1</v>
      </c>
    </row>
    <row r="43" spans="1:20" s="1120" customFormat="1" ht="49.5" x14ac:dyDescent="0.3">
      <c r="A43" s="2436"/>
      <c r="B43" s="2455"/>
      <c r="C43" s="2425"/>
      <c r="D43" s="2432"/>
      <c r="E43" s="2425"/>
      <c r="F43" s="2432"/>
      <c r="G43" s="1131" t="s">
        <v>784</v>
      </c>
      <c r="H43" s="1142" t="s">
        <v>2906</v>
      </c>
      <c r="I43" s="1158">
        <v>0.1</v>
      </c>
      <c r="J43" s="1142" t="s">
        <v>370</v>
      </c>
      <c r="K43" s="1158" t="s">
        <v>787</v>
      </c>
      <c r="L43" s="701" t="s">
        <v>2907</v>
      </c>
      <c r="M43" s="1156">
        <v>1</v>
      </c>
      <c r="N43" s="1122" t="s">
        <v>3235</v>
      </c>
      <c r="O43" s="701" t="s">
        <v>2908</v>
      </c>
      <c r="P43" s="1134">
        <v>48</v>
      </c>
      <c r="Q43" s="1134">
        <v>12</v>
      </c>
      <c r="R43" s="1134">
        <v>12</v>
      </c>
      <c r="S43" s="1134">
        <v>12</v>
      </c>
      <c r="T43" s="1134">
        <v>12</v>
      </c>
    </row>
    <row r="44" spans="1:20" s="1120" customFormat="1" ht="49.5" x14ac:dyDescent="0.3">
      <c r="A44" s="2436"/>
      <c r="B44" s="2455"/>
      <c r="C44" s="2425"/>
      <c r="D44" s="2432"/>
      <c r="E44" s="2425"/>
      <c r="F44" s="2432"/>
      <c r="G44" s="1131" t="s">
        <v>790</v>
      </c>
      <c r="H44" s="1142" t="s">
        <v>2909</v>
      </c>
      <c r="I44" s="1170">
        <v>0.2</v>
      </c>
      <c r="J44" s="1142" t="s">
        <v>370</v>
      </c>
      <c r="K44" s="1170" t="s">
        <v>793</v>
      </c>
      <c r="L44" s="926" t="s">
        <v>2910</v>
      </c>
      <c r="M44" s="1171">
        <v>1</v>
      </c>
      <c r="N44" s="1122" t="s">
        <v>3235</v>
      </c>
      <c r="O44" s="701" t="s">
        <v>2911</v>
      </c>
      <c r="P44" s="1134" t="s">
        <v>3313</v>
      </c>
      <c r="Q44" s="1134">
        <v>1</v>
      </c>
      <c r="R44" s="1134">
        <v>1</v>
      </c>
      <c r="S44" s="1134">
        <v>1</v>
      </c>
      <c r="T44" s="1134">
        <v>1</v>
      </c>
    </row>
    <row r="45" spans="1:20" s="1120" customFormat="1" ht="66" x14ac:dyDescent="0.3">
      <c r="A45" s="2436"/>
      <c r="B45" s="2455"/>
      <c r="C45" s="2425"/>
      <c r="D45" s="2432"/>
      <c r="E45" s="2425"/>
      <c r="F45" s="2432"/>
      <c r="G45" s="2453" t="s">
        <v>795</v>
      </c>
      <c r="H45" s="1472" t="s">
        <v>2912</v>
      </c>
      <c r="I45" s="2454">
        <v>0.3</v>
      </c>
      <c r="J45" s="1472" t="s">
        <v>370</v>
      </c>
      <c r="K45" s="1172" t="s">
        <v>798</v>
      </c>
      <c r="L45" s="879" t="s">
        <v>2913</v>
      </c>
      <c r="M45" s="1171">
        <v>0.5</v>
      </c>
      <c r="N45" s="1147"/>
      <c r="O45" s="701" t="s">
        <v>2914</v>
      </c>
      <c r="P45" s="1173" t="s">
        <v>2915</v>
      </c>
      <c r="Q45" s="1173">
        <v>1</v>
      </c>
      <c r="R45" s="1173">
        <v>1</v>
      </c>
      <c r="S45" s="1173">
        <v>1</v>
      </c>
      <c r="T45" s="1173">
        <v>1</v>
      </c>
    </row>
    <row r="46" spans="1:20" s="1120" customFormat="1" ht="49.5" x14ac:dyDescent="0.3">
      <c r="A46" s="2436"/>
      <c r="B46" s="2455"/>
      <c r="C46" s="2425"/>
      <c r="D46" s="2432"/>
      <c r="E46" s="2425"/>
      <c r="F46" s="2432"/>
      <c r="G46" s="2453"/>
      <c r="H46" s="1472"/>
      <c r="I46" s="2454"/>
      <c r="J46" s="1472"/>
      <c r="K46" s="1172" t="s">
        <v>931</v>
      </c>
      <c r="L46" s="701" t="s">
        <v>2916</v>
      </c>
      <c r="M46" s="1171">
        <v>0.5</v>
      </c>
      <c r="N46" s="1147"/>
      <c r="O46" s="701" t="s">
        <v>2917</v>
      </c>
      <c r="P46" s="1174" t="s">
        <v>2918</v>
      </c>
      <c r="Q46" s="1175" t="s">
        <v>2919</v>
      </c>
      <c r="R46" s="1175" t="s">
        <v>2919</v>
      </c>
      <c r="S46" s="1175" t="s">
        <v>2919</v>
      </c>
      <c r="T46" s="1175" t="s">
        <v>2919</v>
      </c>
    </row>
    <row r="47" spans="1:20" ht="181.5" x14ac:dyDescent="0.3">
      <c r="A47" s="2436"/>
      <c r="B47" s="2455"/>
      <c r="C47" s="2425"/>
      <c r="D47" s="2432"/>
      <c r="E47" s="2425"/>
      <c r="F47" s="2432"/>
      <c r="G47" s="1171" t="s">
        <v>930</v>
      </c>
      <c r="H47" s="701" t="s">
        <v>2920</v>
      </c>
      <c r="I47" s="1171">
        <v>0.2</v>
      </c>
      <c r="J47" s="701" t="s">
        <v>370</v>
      </c>
      <c r="K47" s="1171" t="s">
        <v>1087</v>
      </c>
      <c r="L47" s="701" t="s">
        <v>2921</v>
      </c>
      <c r="M47" s="1149">
        <v>1</v>
      </c>
      <c r="N47" s="1150"/>
      <c r="O47" s="701" t="s">
        <v>2922</v>
      </c>
      <c r="P47" s="1175" t="s">
        <v>2923</v>
      </c>
      <c r="Q47" s="1173">
        <v>0.2</v>
      </c>
      <c r="R47" s="1173">
        <v>0.3</v>
      </c>
      <c r="S47" s="1173">
        <v>0.3</v>
      </c>
      <c r="T47" s="1173">
        <v>0.2</v>
      </c>
    </row>
  </sheetData>
  <sheetProtection password="DDB6" sheet="1"/>
  <mergeCells count="80">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H30:H31"/>
    <mergeCell ref="I30:I31"/>
    <mergeCell ref="J30:J31"/>
    <mergeCell ref="C34:C40"/>
    <mergeCell ref="D34:D40"/>
    <mergeCell ref="E34:E40"/>
    <mergeCell ref="F34:F40"/>
    <mergeCell ref="G34:G40"/>
    <mergeCell ref="H34:H40"/>
    <mergeCell ref="I34:I40"/>
    <mergeCell ref="J34:J40"/>
    <mergeCell ref="C30:C33"/>
    <mergeCell ref="D30:D33"/>
    <mergeCell ref="E30:E33"/>
    <mergeCell ref="F30:F33"/>
    <mergeCell ref="G30:G31"/>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47"/>
  <sheetViews>
    <sheetView topLeftCell="F1" zoomScale="75" zoomScaleNormal="75" workbookViewId="0">
      <selection activeCell="L39" sqref="L39"/>
    </sheetView>
  </sheetViews>
  <sheetFormatPr baseColWidth="10" defaultRowHeight="16.5" x14ac:dyDescent="0.3"/>
  <cols>
    <col min="1" max="1" width="13.425781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7" style="1178" customWidth="1"/>
    <col min="10" max="10" width="21" style="1178" customWidth="1"/>
    <col min="11" max="11" width="7" style="1178" customWidth="1"/>
    <col min="12" max="12" width="53.42578125" style="1" customWidth="1"/>
    <col min="13" max="13" width="7.5703125" style="1155" customWidth="1"/>
    <col min="14" max="14" width="21" style="1151" customWidth="1"/>
    <col min="15" max="15" width="39.85546875" style="1151" customWidth="1"/>
    <col min="16" max="16" width="9.5703125" style="1151" customWidth="1"/>
    <col min="17" max="17" width="11.42578125" style="1151"/>
    <col min="18" max="18" width="10.140625" style="1151" customWidth="1"/>
    <col min="19" max="19" width="11.42578125" style="1151"/>
    <col min="20" max="20" width="10" style="1151" customWidth="1"/>
    <col min="21" max="16384" width="11.42578125" style="1151"/>
  </cols>
  <sheetData>
    <row r="1" spans="1:20"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0"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0"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0"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0"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0"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0"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0"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0" s="287" customFormat="1" ht="30" customHeight="1" x14ac:dyDescent="0.3">
      <c r="A9" s="1429" t="s">
        <v>3314</v>
      </c>
      <c r="B9" s="1429"/>
      <c r="C9" s="1429"/>
      <c r="D9" s="1429"/>
      <c r="E9" s="1429"/>
      <c r="F9" s="1429"/>
      <c r="G9" s="1429"/>
      <c r="H9" s="1429"/>
      <c r="I9" s="1429"/>
      <c r="J9" s="1429"/>
      <c r="K9" s="1429"/>
      <c r="L9" s="1429"/>
      <c r="M9" s="1429"/>
      <c r="N9" s="1429"/>
      <c r="O9" s="1429"/>
      <c r="P9" s="1429"/>
      <c r="Q9" s="1429"/>
      <c r="R9" s="1429"/>
      <c r="S9" s="1429"/>
      <c r="T9" s="1429"/>
    </row>
    <row r="10" spans="1:20"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0" s="1113"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35" t="s">
        <v>2810</v>
      </c>
      <c r="Q11" s="2435"/>
      <c r="R11" s="2435"/>
      <c r="S11" s="2435"/>
      <c r="T11" s="2435"/>
    </row>
    <row r="12" spans="1:20" s="1113" customFormat="1"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row>
    <row r="13" spans="1:20" s="1120" customFormat="1" ht="115.5" customHeight="1" x14ac:dyDescent="0.3">
      <c r="A13" s="2436" t="s">
        <v>2813</v>
      </c>
      <c r="B13" s="2455">
        <v>0.5</v>
      </c>
      <c r="C13" s="1114" t="s">
        <v>2814</v>
      </c>
      <c r="D13" s="1131">
        <v>0.15</v>
      </c>
      <c r="E13" s="1114" t="s">
        <v>2815</v>
      </c>
      <c r="F13" s="1131">
        <v>1</v>
      </c>
      <c r="G13" s="1131" t="s">
        <v>65</v>
      </c>
      <c r="H13" s="1114" t="s">
        <v>2816</v>
      </c>
      <c r="I13" s="1131">
        <v>1</v>
      </c>
      <c r="J13" s="1114" t="s">
        <v>370</v>
      </c>
      <c r="K13" s="1131" t="s">
        <v>69</v>
      </c>
      <c r="L13" s="1116" t="s">
        <v>2817</v>
      </c>
      <c r="M13" s="1156">
        <v>1</v>
      </c>
      <c r="N13" s="1299" t="s">
        <v>3315</v>
      </c>
      <c r="O13" s="1116" t="s">
        <v>2819</v>
      </c>
      <c r="P13" s="1119">
        <v>6</v>
      </c>
      <c r="Q13" s="1119">
        <v>2</v>
      </c>
      <c r="R13" s="1119">
        <v>2</v>
      </c>
      <c r="S13" s="1119">
        <v>1</v>
      </c>
      <c r="T13" s="1119">
        <v>1</v>
      </c>
    </row>
    <row r="14" spans="1:20" s="1120" customFormat="1" ht="66" x14ac:dyDescent="0.3">
      <c r="A14" s="2436"/>
      <c r="B14" s="2455"/>
      <c r="C14" s="2433" t="s">
        <v>2820</v>
      </c>
      <c r="D14" s="2432">
        <v>0.2</v>
      </c>
      <c r="E14" s="2425" t="s">
        <v>2821</v>
      </c>
      <c r="F14" s="2452">
        <v>0.5</v>
      </c>
      <c r="G14" s="1158" t="s">
        <v>84</v>
      </c>
      <c r="H14" s="709" t="s">
        <v>2822</v>
      </c>
      <c r="I14" s="1158">
        <v>0.8</v>
      </c>
      <c r="J14" s="709" t="s">
        <v>370</v>
      </c>
      <c r="K14" s="1158" t="s">
        <v>87</v>
      </c>
      <c r="L14" s="701" t="s">
        <v>2823</v>
      </c>
      <c r="M14" s="1156">
        <v>1</v>
      </c>
      <c r="N14" s="1299" t="s">
        <v>3315</v>
      </c>
      <c r="O14" s="701" t="s">
        <v>2825</v>
      </c>
      <c r="P14" s="1119">
        <v>4</v>
      </c>
      <c r="Q14" s="1119">
        <v>1</v>
      </c>
      <c r="R14" s="1119">
        <v>1</v>
      </c>
      <c r="S14" s="1119">
        <v>1</v>
      </c>
      <c r="T14" s="1119">
        <v>1</v>
      </c>
    </row>
    <row r="15" spans="1:20" s="1120" customFormat="1" ht="55.5" customHeight="1" x14ac:dyDescent="0.3">
      <c r="A15" s="2436"/>
      <c r="B15" s="2455"/>
      <c r="C15" s="2433"/>
      <c r="D15" s="2432"/>
      <c r="E15" s="2425"/>
      <c r="F15" s="2452"/>
      <c r="G15" s="1158" t="s">
        <v>93</v>
      </c>
      <c r="H15" s="709" t="s">
        <v>2827</v>
      </c>
      <c r="I15" s="1158">
        <v>0.2</v>
      </c>
      <c r="J15" s="709" t="s">
        <v>370</v>
      </c>
      <c r="K15" s="1158" t="s">
        <v>97</v>
      </c>
      <c r="L15" s="701" t="s">
        <v>2828</v>
      </c>
      <c r="M15" s="1156">
        <v>1</v>
      </c>
      <c r="N15" s="1299" t="s">
        <v>3315</v>
      </c>
      <c r="O15" s="701" t="s">
        <v>2830</v>
      </c>
      <c r="P15" s="1119">
        <v>2</v>
      </c>
      <c r="Q15" s="1119">
        <v>1</v>
      </c>
      <c r="R15" s="1119"/>
      <c r="S15" s="1119">
        <v>1</v>
      </c>
      <c r="T15" s="1119"/>
    </row>
    <row r="16" spans="1:20" s="1120" customFormat="1" ht="49.5" x14ac:dyDescent="0.3">
      <c r="A16" s="2436"/>
      <c r="B16" s="2455"/>
      <c r="C16" s="2433"/>
      <c r="D16" s="2432"/>
      <c r="E16" s="2425" t="s">
        <v>2831</v>
      </c>
      <c r="F16" s="2452">
        <v>0.5</v>
      </c>
      <c r="G16" s="2452" t="s">
        <v>101</v>
      </c>
      <c r="H16" s="2425" t="s">
        <v>2832</v>
      </c>
      <c r="I16" s="2452">
        <v>1</v>
      </c>
      <c r="J16" s="2425" t="s">
        <v>370</v>
      </c>
      <c r="K16" s="1158" t="s">
        <v>104</v>
      </c>
      <c r="L16" s="701" t="s">
        <v>2833</v>
      </c>
      <c r="M16" s="1156">
        <v>0.2</v>
      </c>
      <c r="N16" s="1299" t="s">
        <v>3315</v>
      </c>
      <c r="O16" s="724" t="s">
        <v>2834</v>
      </c>
      <c r="P16" s="1119">
        <v>4</v>
      </c>
      <c r="Q16" s="1119">
        <v>1</v>
      </c>
      <c r="R16" s="1119">
        <v>1</v>
      </c>
      <c r="S16" s="1119">
        <v>1</v>
      </c>
      <c r="T16" s="1119">
        <v>1</v>
      </c>
    </row>
    <row r="17" spans="1:20" s="1120" customFormat="1" ht="49.5" x14ac:dyDescent="0.3">
      <c r="A17" s="2436"/>
      <c r="B17" s="2455"/>
      <c r="C17" s="2433"/>
      <c r="D17" s="2432"/>
      <c r="E17" s="2425"/>
      <c r="F17" s="2452"/>
      <c r="G17" s="2452"/>
      <c r="H17" s="2425"/>
      <c r="I17" s="2452"/>
      <c r="J17" s="2425"/>
      <c r="K17" s="1158" t="s">
        <v>341</v>
      </c>
      <c r="L17" s="879" t="s">
        <v>2835</v>
      </c>
      <c r="M17" s="1160">
        <v>0.5</v>
      </c>
      <c r="N17" s="1299" t="s">
        <v>3315</v>
      </c>
      <c r="O17" s="724" t="s">
        <v>2836</v>
      </c>
      <c r="P17" s="1119">
        <v>4</v>
      </c>
      <c r="Q17" s="1119">
        <v>1</v>
      </c>
      <c r="R17" s="1119">
        <v>1</v>
      </c>
      <c r="S17" s="1119">
        <v>1</v>
      </c>
      <c r="T17" s="1119">
        <v>1</v>
      </c>
    </row>
    <row r="18" spans="1:20" s="1120" customFormat="1" ht="53.25" customHeight="1" x14ac:dyDescent="0.3">
      <c r="A18" s="2436"/>
      <c r="B18" s="2455"/>
      <c r="C18" s="2433"/>
      <c r="D18" s="2432"/>
      <c r="E18" s="2425"/>
      <c r="F18" s="2452"/>
      <c r="G18" s="2452"/>
      <c r="H18" s="2425"/>
      <c r="I18" s="2452"/>
      <c r="J18" s="2425"/>
      <c r="K18" s="1158" t="s">
        <v>342</v>
      </c>
      <c r="L18" s="701" t="s">
        <v>2837</v>
      </c>
      <c r="M18" s="1156">
        <v>0.3</v>
      </c>
      <c r="N18" s="1299" t="s">
        <v>3315</v>
      </c>
      <c r="O18" s="701" t="s">
        <v>2825</v>
      </c>
      <c r="P18" s="1119">
        <v>4</v>
      </c>
      <c r="Q18" s="1119">
        <v>1</v>
      </c>
      <c r="R18" s="1119">
        <v>1</v>
      </c>
      <c r="S18" s="1119">
        <v>1</v>
      </c>
      <c r="T18" s="1119">
        <v>1</v>
      </c>
    </row>
    <row r="19" spans="1:20" s="1120" customFormat="1" ht="132" customHeight="1" x14ac:dyDescent="0.3">
      <c r="A19" s="2436"/>
      <c r="B19" s="2455"/>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127" t="s">
        <v>2842</v>
      </c>
      <c r="P19" s="1119">
        <v>4</v>
      </c>
      <c r="Q19" s="1119">
        <v>1</v>
      </c>
      <c r="R19" s="1119">
        <v>1</v>
      </c>
      <c r="S19" s="1119">
        <v>1</v>
      </c>
      <c r="T19" s="1119">
        <v>1</v>
      </c>
    </row>
    <row r="20" spans="1:20" s="1120" customFormat="1" ht="188.25" customHeight="1" x14ac:dyDescent="0.3">
      <c r="A20" s="2436"/>
      <c r="B20" s="2455"/>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0" s="1120" customFormat="1" ht="116.25" customHeight="1" x14ac:dyDescent="0.3">
      <c r="A21" s="2436"/>
      <c r="B21" s="2455"/>
      <c r="C21" s="2433"/>
      <c r="D21" s="2432"/>
      <c r="E21" s="2425"/>
      <c r="F21" s="2432"/>
      <c r="G21" s="2456"/>
      <c r="H21" s="2431"/>
      <c r="I21" s="2452"/>
      <c r="J21" s="2431"/>
      <c r="K21" s="1158" t="s">
        <v>1755</v>
      </c>
      <c r="L21" s="1164" t="s">
        <v>2845</v>
      </c>
      <c r="M21" s="1156">
        <v>0.15</v>
      </c>
      <c r="N21" s="1126"/>
      <c r="O21" s="1127" t="s">
        <v>2846</v>
      </c>
      <c r="P21" s="1119">
        <v>3</v>
      </c>
      <c r="Q21" s="1119"/>
      <c r="R21" s="1119">
        <v>1</v>
      </c>
      <c r="S21" s="1119">
        <v>1</v>
      </c>
      <c r="T21" s="1119">
        <v>1</v>
      </c>
    </row>
    <row r="22" spans="1:20" s="1120" customFormat="1" ht="121.5" customHeight="1" x14ac:dyDescent="0.3">
      <c r="A22" s="2436"/>
      <c r="B22" s="2455"/>
      <c r="C22" s="2433"/>
      <c r="D22" s="2432"/>
      <c r="E22" s="2425"/>
      <c r="F22" s="2432"/>
      <c r="G22" s="2456"/>
      <c r="H22" s="2431"/>
      <c r="I22" s="2452"/>
      <c r="J22" s="2431"/>
      <c r="K22" s="1158" t="s">
        <v>2197</v>
      </c>
      <c r="L22" s="1164" t="s">
        <v>2847</v>
      </c>
      <c r="M22" s="1156">
        <v>0.1</v>
      </c>
      <c r="N22" s="1126"/>
      <c r="O22" s="1127" t="s">
        <v>2848</v>
      </c>
      <c r="P22" s="1119">
        <v>3</v>
      </c>
      <c r="Q22" s="1119"/>
      <c r="R22" s="1119">
        <v>1</v>
      </c>
      <c r="S22" s="1119">
        <v>1</v>
      </c>
      <c r="T22" s="1119">
        <v>1</v>
      </c>
    </row>
    <row r="23" spans="1:20" s="1120" customFormat="1" ht="116.25" customHeight="1" x14ac:dyDescent="0.3">
      <c r="A23" s="2436"/>
      <c r="B23" s="2455"/>
      <c r="C23" s="2433"/>
      <c r="D23" s="2432"/>
      <c r="E23" s="2425"/>
      <c r="F23" s="2432"/>
      <c r="G23" s="2456"/>
      <c r="H23" s="2431"/>
      <c r="I23" s="2452"/>
      <c r="J23" s="2431"/>
      <c r="K23" s="1158" t="s">
        <v>2201</v>
      </c>
      <c r="L23" s="1164" t="s">
        <v>2849</v>
      </c>
      <c r="M23" s="1156">
        <v>0.1</v>
      </c>
      <c r="N23" s="1126"/>
      <c r="O23" s="1127" t="s">
        <v>2933</v>
      </c>
      <c r="P23" s="1119">
        <v>3</v>
      </c>
      <c r="Q23" s="1119"/>
      <c r="R23" s="1119">
        <v>1</v>
      </c>
      <c r="S23" s="1119">
        <v>1</v>
      </c>
      <c r="T23" s="1119">
        <v>1</v>
      </c>
    </row>
    <row r="24" spans="1:20" s="1120" customFormat="1" ht="77.25" customHeight="1" x14ac:dyDescent="0.3">
      <c r="A24" s="2436"/>
      <c r="B24" s="2455"/>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0" s="1120" customFormat="1" ht="68.25" customHeight="1" x14ac:dyDescent="0.3">
      <c r="A25" s="2436"/>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0" s="1120" customFormat="1" ht="49.5" x14ac:dyDescent="0.3">
      <c r="A26" s="2436"/>
      <c r="B26" s="2455"/>
      <c r="C26" s="2433" t="s">
        <v>2855</v>
      </c>
      <c r="D26" s="2432">
        <v>0.15</v>
      </c>
      <c r="E26" s="2425" t="s">
        <v>2856</v>
      </c>
      <c r="F26" s="2432">
        <v>1</v>
      </c>
      <c r="G26" s="2432" t="s">
        <v>121</v>
      </c>
      <c r="H26" s="2431" t="s">
        <v>2857</v>
      </c>
      <c r="I26" s="2432">
        <v>1</v>
      </c>
      <c r="J26" s="2431" t="s">
        <v>370</v>
      </c>
      <c r="K26" s="1131" t="s">
        <v>124</v>
      </c>
      <c r="L26" s="1129" t="s">
        <v>2858</v>
      </c>
      <c r="M26" s="1156">
        <v>0.25</v>
      </c>
      <c r="N26" s="1299" t="s">
        <v>3315</v>
      </c>
      <c r="O26" s="1129" t="s">
        <v>2860</v>
      </c>
      <c r="P26" s="1119">
        <v>2</v>
      </c>
      <c r="Q26" s="1119"/>
      <c r="R26" s="1119">
        <v>1</v>
      </c>
      <c r="S26" s="1119"/>
      <c r="T26" s="1119">
        <v>1</v>
      </c>
    </row>
    <row r="27" spans="1:20" s="1120" customFormat="1" ht="66" x14ac:dyDescent="0.3">
      <c r="A27" s="2436"/>
      <c r="B27" s="2455"/>
      <c r="C27" s="2433"/>
      <c r="D27" s="2432"/>
      <c r="E27" s="2425"/>
      <c r="F27" s="2432"/>
      <c r="G27" s="2432"/>
      <c r="H27" s="2431"/>
      <c r="I27" s="2432"/>
      <c r="J27" s="2431"/>
      <c r="K27" s="1131" t="s">
        <v>1020</v>
      </c>
      <c r="L27" s="1129" t="s">
        <v>2861</v>
      </c>
      <c r="M27" s="1156">
        <v>0.25</v>
      </c>
      <c r="N27" s="1299" t="s">
        <v>3315</v>
      </c>
      <c r="O27" s="1129" t="s">
        <v>2863</v>
      </c>
      <c r="P27" s="1119">
        <v>18</v>
      </c>
      <c r="Q27" s="1119">
        <v>5</v>
      </c>
      <c r="R27" s="1119">
        <v>5</v>
      </c>
      <c r="S27" s="1119">
        <v>5</v>
      </c>
      <c r="T27" s="1119">
        <v>3</v>
      </c>
    </row>
    <row r="28" spans="1:20" s="1120" customFormat="1" ht="66" x14ac:dyDescent="0.3">
      <c r="A28" s="2436"/>
      <c r="B28" s="2455"/>
      <c r="C28" s="2433"/>
      <c r="D28" s="2432"/>
      <c r="E28" s="2425"/>
      <c r="F28" s="2432"/>
      <c r="G28" s="2432"/>
      <c r="H28" s="2431"/>
      <c r="I28" s="2432"/>
      <c r="J28" s="2431"/>
      <c r="K28" s="1131" t="s">
        <v>1775</v>
      </c>
      <c r="L28" s="1129" t="s">
        <v>2864</v>
      </c>
      <c r="M28" s="1156">
        <v>0.25</v>
      </c>
      <c r="N28" s="1299" t="s">
        <v>3316</v>
      </c>
      <c r="O28" s="1129" t="s">
        <v>2865</v>
      </c>
      <c r="P28" s="1119">
        <v>4</v>
      </c>
      <c r="Q28" s="1119">
        <v>1</v>
      </c>
      <c r="R28" s="1119">
        <v>1</v>
      </c>
      <c r="S28" s="1119">
        <v>1</v>
      </c>
      <c r="T28" s="1119">
        <v>1</v>
      </c>
    </row>
    <row r="29" spans="1:20" s="1120" customFormat="1" ht="49.5" x14ac:dyDescent="0.3">
      <c r="A29" s="2436"/>
      <c r="B29" s="2455"/>
      <c r="C29" s="2433"/>
      <c r="D29" s="2432"/>
      <c r="E29" s="2425"/>
      <c r="F29" s="2432"/>
      <c r="G29" s="2432"/>
      <c r="H29" s="2431"/>
      <c r="I29" s="2432"/>
      <c r="J29" s="2431"/>
      <c r="K29" s="1131" t="s">
        <v>1778</v>
      </c>
      <c r="L29" s="1129" t="s">
        <v>2866</v>
      </c>
      <c r="M29" s="1156">
        <v>0.25</v>
      </c>
      <c r="N29" s="1299" t="s">
        <v>3315</v>
      </c>
      <c r="O29" s="1129" t="s">
        <v>2867</v>
      </c>
      <c r="P29" s="1125">
        <v>1</v>
      </c>
      <c r="Q29" s="1125">
        <v>1</v>
      </c>
      <c r="R29" s="1125">
        <v>1</v>
      </c>
      <c r="S29" s="1125">
        <v>1</v>
      </c>
      <c r="T29" s="1125">
        <v>1</v>
      </c>
    </row>
    <row r="30" spans="1:20" s="1120" customFormat="1" ht="106.5" customHeight="1" x14ac:dyDescent="0.3">
      <c r="A30" s="2436"/>
      <c r="B30" s="2455"/>
      <c r="C30" s="2431" t="s">
        <v>2868</v>
      </c>
      <c r="D30" s="2432">
        <v>0.15</v>
      </c>
      <c r="E30" s="2425" t="s">
        <v>2869</v>
      </c>
      <c r="F30" s="2432">
        <v>1</v>
      </c>
      <c r="G30" s="2432" t="s">
        <v>127</v>
      </c>
      <c r="H30" s="2425" t="s">
        <v>2870</v>
      </c>
      <c r="I30" s="2432">
        <v>0.4</v>
      </c>
      <c r="J30" s="2425" t="s">
        <v>370</v>
      </c>
      <c r="K30" s="1131" t="s">
        <v>130</v>
      </c>
      <c r="L30" s="701" t="s">
        <v>2871</v>
      </c>
      <c r="M30" s="1156">
        <v>0.5</v>
      </c>
      <c r="N30" s="1122" t="s">
        <v>3317</v>
      </c>
      <c r="O30" s="701" t="s">
        <v>2872</v>
      </c>
      <c r="P30" s="1125">
        <v>1</v>
      </c>
      <c r="Q30" s="1125">
        <v>1</v>
      </c>
      <c r="R30" s="1125">
        <v>1</v>
      </c>
      <c r="S30" s="1125">
        <v>1</v>
      </c>
      <c r="T30" s="1125">
        <v>1</v>
      </c>
    </row>
    <row r="31" spans="1:20" s="1120" customFormat="1" ht="33" x14ac:dyDescent="0.3">
      <c r="A31" s="2436"/>
      <c r="B31" s="2455"/>
      <c r="C31" s="2431"/>
      <c r="D31" s="2432"/>
      <c r="E31" s="2425"/>
      <c r="F31" s="2432"/>
      <c r="G31" s="2432"/>
      <c r="H31" s="2425"/>
      <c r="I31" s="2432"/>
      <c r="J31" s="2425"/>
      <c r="K31" s="1131" t="s">
        <v>737</v>
      </c>
      <c r="L31" s="701" t="s">
        <v>2873</v>
      </c>
      <c r="M31" s="1156">
        <v>0.5</v>
      </c>
      <c r="N31" s="1122" t="s">
        <v>3317</v>
      </c>
      <c r="O31" s="701" t="s">
        <v>2874</v>
      </c>
      <c r="P31" s="1125">
        <v>1</v>
      </c>
      <c r="Q31" s="1125">
        <v>1</v>
      </c>
      <c r="R31" s="1125">
        <v>1</v>
      </c>
      <c r="S31" s="1125">
        <v>1</v>
      </c>
      <c r="T31" s="1125">
        <v>1</v>
      </c>
    </row>
    <row r="32" spans="1:20" s="1120" customFormat="1" ht="94.5" customHeight="1" x14ac:dyDescent="0.3">
      <c r="A32" s="2436"/>
      <c r="B32" s="2455"/>
      <c r="C32" s="2431"/>
      <c r="D32" s="2432"/>
      <c r="E32" s="2425"/>
      <c r="F32" s="2432"/>
      <c r="G32" s="1131" t="s">
        <v>132</v>
      </c>
      <c r="H32" s="709" t="s">
        <v>2875</v>
      </c>
      <c r="I32" s="1131">
        <v>0.3</v>
      </c>
      <c r="J32" s="709" t="s">
        <v>370</v>
      </c>
      <c r="K32" s="1131" t="s">
        <v>136</v>
      </c>
      <c r="L32" s="701" t="s">
        <v>2876</v>
      </c>
      <c r="M32" s="1156">
        <v>1</v>
      </c>
      <c r="N32" s="1122"/>
      <c r="O32" s="701" t="s">
        <v>2877</v>
      </c>
      <c r="P32" s="1157">
        <v>48</v>
      </c>
      <c r="Q32" s="1159" t="s">
        <v>2878</v>
      </c>
      <c r="R32" s="1159" t="s">
        <v>2878</v>
      </c>
      <c r="S32" s="1159" t="s">
        <v>2878</v>
      </c>
      <c r="T32" s="1159" t="s">
        <v>2878</v>
      </c>
    </row>
    <row r="33" spans="1:20" s="1120" customFormat="1" ht="66" x14ac:dyDescent="0.3">
      <c r="A33" s="2436"/>
      <c r="B33" s="2455"/>
      <c r="C33" s="2431"/>
      <c r="D33" s="2432"/>
      <c r="E33" s="2425"/>
      <c r="F33" s="2432"/>
      <c r="G33" s="1132" t="s">
        <v>140</v>
      </c>
      <c r="H33" s="1128" t="s">
        <v>2879</v>
      </c>
      <c r="I33" s="1131">
        <v>0.3</v>
      </c>
      <c r="J33" s="1128" t="s">
        <v>370</v>
      </c>
      <c r="K33" s="1133" t="s">
        <v>143</v>
      </c>
      <c r="L33" s="1128" t="s">
        <v>2880</v>
      </c>
      <c r="M33" s="1156">
        <v>1</v>
      </c>
      <c r="N33" s="1122"/>
      <c r="O33" s="701" t="s">
        <v>2881</v>
      </c>
      <c r="P33" s="1157">
        <v>48</v>
      </c>
      <c r="Q33" s="1159" t="s">
        <v>2878</v>
      </c>
      <c r="R33" s="1159" t="s">
        <v>2878</v>
      </c>
      <c r="S33" s="1159" t="s">
        <v>2878</v>
      </c>
      <c r="T33" s="1159" t="s">
        <v>2878</v>
      </c>
    </row>
    <row r="34" spans="1:20" s="1120" customFormat="1" ht="33" x14ac:dyDescent="0.3">
      <c r="A34" s="2436"/>
      <c r="B34" s="2455"/>
      <c r="C34" s="2428" t="s">
        <v>2882</v>
      </c>
      <c r="D34" s="2432">
        <v>0.15</v>
      </c>
      <c r="E34" s="2428" t="s">
        <v>2883</v>
      </c>
      <c r="F34" s="2432">
        <v>1</v>
      </c>
      <c r="G34" s="2456" t="s">
        <v>762</v>
      </c>
      <c r="H34" s="2427" t="s">
        <v>2884</v>
      </c>
      <c r="I34" s="2457">
        <v>1</v>
      </c>
      <c r="J34" s="2427" t="s">
        <v>574</v>
      </c>
      <c r="K34" s="1168" t="s">
        <v>766</v>
      </c>
      <c r="L34" s="1136" t="s">
        <v>2885</v>
      </c>
      <c r="M34" s="1169">
        <v>0.2</v>
      </c>
      <c r="N34" s="879" t="s">
        <v>3318</v>
      </c>
      <c r="O34" s="701" t="s">
        <v>2886</v>
      </c>
      <c r="P34" s="1125">
        <v>1</v>
      </c>
      <c r="Q34" s="1119"/>
      <c r="R34" s="1125">
        <v>0.5</v>
      </c>
      <c r="S34" s="1119"/>
      <c r="T34" s="1125">
        <v>1</v>
      </c>
    </row>
    <row r="35" spans="1:20" s="1120" customFormat="1" ht="33" x14ac:dyDescent="0.3">
      <c r="A35" s="2436"/>
      <c r="B35" s="2455"/>
      <c r="C35" s="2428"/>
      <c r="D35" s="2432"/>
      <c r="E35" s="2428"/>
      <c r="F35" s="2432"/>
      <c r="G35" s="2456"/>
      <c r="H35" s="2428"/>
      <c r="I35" s="2455"/>
      <c r="J35" s="2428"/>
      <c r="K35" s="1168" t="s">
        <v>770</v>
      </c>
      <c r="L35" s="879" t="s">
        <v>2887</v>
      </c>
      <c r="M35" s="1160">
        <v>0.2</v>
      </c>
      <c r="N35" s="879" t="s">
        <v>3318</v>
      </c>
      <c r="O35" s="701" t="s">
        <v>2888</v>
      </c>
      <c r="P35" s="1125">
        <v>1</v>
      </c>
      <c r="Q35" s="1119"/>
      <c r="R35" s="1125">
        <v>0.5</v>
      </c>
      <c r="S35" s="1119"/>
      <c r="T35" s="1125">
        <v>1</v>
      </c>
    </row>
    <row r="36" spans="1:20" s="1120" customFormat="1" ht="36.75" customHeight="1" x14ac:dyDescent="0.3">
      <c r="A36" s="2436"/>
      <c r="B36" s="2455"/>
      <c r="C36" s="2428"/>
      <c r="D36" s="2432"/>
      <c r="E36" s="2428"/>
      <c r="F36" s="2432"/>
      <c r="G36" s="2456"/>
      <c r="H36" s="2428"/>
      <c r="I36" s="2455"/>
      <c r="J36" s="2428"/>
      <c r="K36" s="1168" t="s">
        <v>772</v>
      </c>
      <c r="L36" s="879" t="s">
        <v>2889</v>
      </c>
      <c r="M36" s="1160">
        <v>0.1</v>
      </c>
      <c r="N36" s="879" t="s">
        <v>3318</v>
      </c>
      <c r="O36" s="701" t="s">
        <v>2890</v>
      </c>
      <c r="P36" s="1125">
        <v>1</v>
      </c>
      <c r="Q36" s="1125">
        <v>0.5</v>
      </c>
      <c r="R36" s="1125">
        <v>1</v>
      </c>
      <c r="S36" s="1119"/>
      <c r="T36" s="1125"/>
    </row>
    <row r="37" spans="1:20" s="1120" customFormat="1" ht="33" x14ac:dyDescent="0.3">
      <c r="A37" s="2436"/>
      <c r="B37" s="2455"/>
      <c r="C37" s="2428"/>
      <c r="D37" s="2432"/>
      <c r="E37" s="2428"/>
      <c r="F37" s="2432"/>
      <c r="G37" s="2456"/>
      <c r="H37" s="2428"/>
      <c r="I37" s="2455"/>
      <c r="J37" s="2428"/>
      <c r="K37" s="1168" t="s">
        <v>2051</v>
      </c>
      <c r="L37" s="879" t="s">
        <v>2891</v>
      </c>
      <c r="M37" s="1160">
        <v>0.1</v>
      </c>
      <c r="N37" s="879" t="s">
        <v>3318</v>
      </c>
      <c r="O37" s="701" t="s">
        <v>2892</v>
      </c>
      <c r="P37" s="1125">
        <v>1</v>
      </c>
      <c r="Q37" s="1125">
        <v>0.5</v>
      </c>
      <c r="R37" s="1125">
        <v>1</v>
      </c>
      <c r="S37" s="1119"/>
      <c r="T37" s="1125"/>
    </row>
    <row r="38" spans="1:20" s="1120" customFormat="1" x14ac:dyDescent="0.3">
      <c r="A38" s="2436"/>
      <c r="B38" s="2455"/>
      <c r="C38" s="2428"/>
      <c r="D38" s="2432"/>
      <c r="E38" s="2428"/>
      <c r="F38" s="2432"/>
      <c r="G38" s="2456"/>
      <c r="H38" s="2428"/>
      <c r="I38" s="2455"/>
      <c r="J38" s="2428"/>
      <c r="K38" s="1168" t="s">
        <v>2054</v>
      </c>
      <c r="L38" s="879" t="s">
        <v>2893</v>
      </c>
      <c r="M38" s="1160">
        <v>0.2</v>
      </c>
      <c r="N38" s="879" t="s">
        <v>3318</v>
      </c>
      <c r="O38" s="701" t="s">
        <v>2894</v>
      </c>
      <c r="P38" s="1125">
        <v>1</v>
      </c>
      <c r="Q38" s="1119"/>
      <c r="R38" s="1125">
        <v>0.5</v>
      </c>
      <c r="S38" s="1119"/>
      <c r="T38" s="1125">
        <v>1</v>
      </c>
    </row>
    <row r="39" spans="1:20" s="1120" customFormat="1" x14ac:dyDescent="0.3">
      <c r="A39" s="2436"/>
      <c r="B39" s="2455"/>
      <c r="C39" s="2428"/>
      <c r="D39" s="2432"/>
      <c r="E39" s="2428"/>
      <c r="F39" s="2432"/>
      <c r="G39" s="2456"/>
      <c r="H39" s="2428"/>
      <c r="I39" s="2455"/>
      <c r="J39" s="2428"/>
      <c r="K39" s="1168" t="s">
        <v>2057</v>
      </c>
      <c r="L39" s="879" t="s">
        <v>2895</v>
      </c>
      <c r="M39" s="1160">
        <v>0.1</v>
      </c>
      <c r="N39" s="879" t="s">
        <v>3318</v>
      </c>
      <c r="O39" s="701" t="s">
        <v>2896</v>
      </c>
      <c r="P39" s="1125">
        <v>1</v>
      </c>
      <c r="Q39" s="1119"/>
      <c r="R39" s="1125">
        <v>0.5</v>
      </c>
      <c r="S39" s="1119"/>
      <c r="T39" s="1125">
        <v>1</v>
      </c>
    </row>
    <row r="40" spans="1:20" s="1120" customFormat="1" ht="33" x14ac:dyDescent="0.3">
      <c r="A40" s="2436"/>
      <c r="B40" s="2455"/>
      <c r="C40" s="2428"/>
      <c r="D40" s="2432"/>
      <c r="E40" s="2428"/>
      <c r="F40" s="2432"/>
      <c r="G40" s="2451"/>
      <c r="H40" s="2428"/>
      <c r="I40" s="2455"/>
      <c r="J40" s="2428"/>
      <c r="K40" s="1168" t="s">
        <v>2060</v>
      </c>
      <c r="L40" s="879" t="s">
        <v>2897</v>
      </c>
      <c r="M40" s="1160">
        <v>0.1</v>
      </c>
      <c r="N40" s="1139" t="s">
        <v>3319</v>
      </c>
      <c r="O40" s="701" t="s">
        <v>2898</v>
      </c>
      <c r="P40" s="1119">
        <v>12</v>
      </c>
      <c r="Q40" s="1119">
        <v>3</v>
      </c>
      <c r="R40" s="1119">
        <v>3</v>
      </c>
      <c r="S40" s="1119">
        <v>3</v>
      </c>
      <c r="T40" s="1119">
        <v>3</v>
      </c>
    </row>
    <row r="41" spans="1:20" s="1120" customFormat="1" ht="33" x14ac:dyDescent="0.3">
      <c r="A41" s="2436"/>
      <c r="B41" s="2455">
        <v>0.5</v>
      </c>
      <c r="C41" s="2425" t="s">
        <v>2899</v>
      </c>
      <c r="D41" s="2432">
        <v>1</v>
      </c>
      <c r="E41" s="2425" t="s">
        <v>2900</v>
      </c>
      <c r="F41" s="2432">
        <v>1</v>
      </c>
      <c r="G41" s="2450" t="s">
        <v>776</v>
      </c>
      <c r="H41" s="2420" t="s">
        <v>2901</v>
      </c>
      <c r="I41" s="2452">
        <v>0.2</v>
      </c>
      <c r="J41" s="2420" t="s">
        <v>370</v>
      </c>
      <c r="K41" s="1158" t="s">
        <v>779</v>
      </c>
      <c r="L41" s="1140" t="s">
        <v>2902</v>
      </c>
      <c r="M41" s="1156">
        <v>0.5</v>
      </c>
      <c r="N41" s="1130" t="s">
        <v>3320</v>
      </c>
      <c r="O41" s="1140" t="s">
        <v>2903</v>
      </c>
      <c r="P41" s="1119">
        <v>1</v>
      </c>
      <c r="Q41" s="1119">
        <v>1</v>
      </c>
      <c r="R41" s="1119"/>
      <c r="S41" s="1119"/>
      <c r="T41" s="1119"/>
    </row>
    <row r="42" spans="1:20" s="1120" customFormat="1" ht="33" x14ac:dyDescent="0.3">
      <c r="A42" s="2436"/>
      <c r="B42" s="2455"/>
      <c r="C42" s="2425"/>
      <c r="D42" s="2432"/>
      <c r="E42" s="2425"/>
      <c r="F42" s="2432"/>
      <c r="G42" s="2451"/>
      <c r="H42" s="2420"/>
      <c r="I42" s="2452"/>
      <c r="J42" s="2420"/>
      <c r="K42" s="1158" t="s">
        <v>927</v>
      </c>
      <c r="L42" s="701" t="s">
        <v>2904</v>
      </c>
      <c r="M42" s="1156">
        <v>0.5</v>
      </c>
      <c r="N42" s="1122" t="s">
        <v>3321</v>
      </c>
      <c r="O42" s="701" t="s">
        <v>2905</v>
      </c>
      <c r="P42" s="1119">
        <v>1</v>
      </c>
      <c r="Q42" s="1119">
        <v>1</v>
      </c>
      <c r="R42" s="1119"/>
      <c r="S42" s="1119"/>
      <c r="T42" s="1119"/>
    </row>
    <row r="43" spans="1:20" s="1120" customFormat="1" ht="85.5" customHeight="1" x14ac:dyDescent="0.3">
      <c r="A43" s="2436"/>
      <c r="B43" s="2455"/>
      <c r="C43" s="2425"/>
      <c r="D43" s="2432"/>
      <c r="E43" s="2425"/>
      <c r="F43" s="2432"/>
      <c r="G43" s="1131" t="s">
        <v>784</v>
      </c>
      <c r="H43" s="1142" t="s">
        <v>2906</v>
      </c>
      <c r="I43" s="1158">
        <v>0.1</v>
      </c>
      <c r="J43" s="1142" t="s">
        <v>370</v>
      </c>
      <c r="K43" s="1158" t="s">
        <v>787</v>
      </c>
      <c r="L43" s="701" t="s">
        <v>2907</v>
      </c>
      <c r="M43" s="1156">
        <v>1</v>
      </c>
      <c r="N43" s="1130" t="s">
        <v>3322</v>
      </c>
      <c r="O43" s="701" t="s">
        <v>2908</v>
      </c>
      <c r="P43" s="1119">
        <v>48</v>
      </c>
      <c r="Q43" s="1119">
        <v>12</v>
      </c>
      <c r="R43" s="1119">
        <v>12</v>
      </c>
      <c r="S43" s="1119">
        <v>12</v>
      </c>
      <c r="T43" s="1119">
        <v>12</v>
      </c>
    </row>
    <row r="44" spans="1:20" s="1120" customFormat="1" ht="49.5" x14ac:dyDescent="0.3">
      <c r="A44" s="2436"/>
      <c r="B44" s="2455"/>
      <c r="C44" s="2425"/>
      <c r="D44" s="2432"/>
      <c r="E44" s="2425"/>
      <c r="F44" s="2432"/>
      <c r="G44" s="1131" t="s">
        <v>790</v>
      </c>
      <c r="H44" s="1142" t="s">
        <v>2909</v>
      </c>
      <c r="I44" s="1170">
        <v>0.2</v>
      </c>
      <c r="J44" s="1142" t="s">
        <v>370</v>
      </c>
      <c r="K44" s="1170" t="s">
        <v>793</v>
      </c>
      <c r="L44" s="926" t="s">
        <v>2910</v>
      </c>
      <c r="M44" s="1171">
        <v>1</v>
      </c>
      <c r="N44" s="1130" t="s">
        <v>3320</v>
      </c>
      <c r="O44" s="701" t="s">
        <v>2911</v>
      </c>
      <c r="P44" s="1119">
        <v>4</v>
      </c>
      <c r="Q44" s="1119">
        <v>1</v>
      </c>
      <c r="R44" s="1119">
        <v>1</v>
      </c>
      <c r="S44" s="1119">
        <v>1</v>
      </c>
      <c r="T44" s="1119">
        <v>1</v>
      </c>
    </row>
    <row r="45" spans="1:20" s="1120" customFormat="1" ht="66" x14ac:dyDescent="0.3">
      <c r="A45" s="2436"/>
      <c r="B45" s="2455"/>
      <c r="C45" s="2425"/>
      <c r="D45" s="2432"/>
      <c r="E45" s="2425"/>
      <c r="F45" s="2432"/>
      <c r="G45" s="2453" t="s">
        <v>795</v>
      </c>
      <c r="H45" s="1472" t="s">
        <v>2912</v>
      </c>
      <c r="I45" s="2454">
        <v>0.3</v>
      </c>
      <c r="J45" s="1472" t="s">
        <v>370</v>
      </c>
      <c r="K45" s="1172" t="s">
        <v>798</v>
      </c>
      <c r="L45" s="879" t="s">
        <v>2913</v>
      </c>
      <c r="M45" s="1171">
        <v>0.5</v>
      </c>
      <c r="N45" s="1147"/>
      <c r="O45" s="701" t="s">
        <v>2914</v>
      </c>
      <c r="P45" s="1173" t="s">
        <v>2915</v>
      </c>
      <c r="Q45" s="1173">
        <v>1</v>
      </c>
      <c r="R45" s="1173">
        <v>1</v>
      </c>
      <c r="S45" s="1173">
        <v>1</v>
      </c>
      <c r="T45" s="1173">
        <v>1</v>
      </c>
    </row>
    <row r="46" spans="1:20" s="1120" customFormat="1" ht="49.5" x14ac:dyDescent="0.3">
      <c r="A46" s="2436"/>
      <c r="B46" s="2455"/>
      <c r="C46" s="2425"/>
      <c r="D46" s="2432"/>
      <c r="E46" s="2425"/>
      <c r="F46" s="2432"/>
      <c r="G46" s="2453"/>
      <c r="H46" s="1472"/>
      <c r="I46" s="2454"/>
      <c r="J46" s="1472"/>
      <c r="K46" s="1172" t="s">
        <v>931</v>
      </c>
      <c r="L46" s="701" t="s">
        <v>2916</v>
      </c>
      <c r="M46" s="1171">
        <v>0.5</v>
      </c>
      <c r="N46" s="1147"/>
      <c r="O46" s="701" t="s">
        <v>2917</v>
      </c>
      <c r="P46" s="1174" t="s">
        <v>2918</v>
      </c>
      <c r="Q46" s="1175" t="s">
        <v>2919</v>
      </c>
      <c r="R46" s="1175" t="s">
        <v>2919</v>
      </c>
      <c r="S46" s="1175" t="s">
        <v>2919</v>
      </c>
      <c r="T46" s="1175" t="s">
        <v>2919</v>
      </c>
    </row>
    <row r="47" spans="1:20" ht="181.5" x14ac:dyDescent="0.3">
      <c r="A47" s="2436"/>
      <c r="B47" s="2455"/>
      <c r="C47" s="2425"/>
      <c r="D47" s="2432"/>
      <c r="E47" s="2425"/>
      <c r="F47" s="2432"/>
      <c r="G47" s="1171" t="s">
        <v>930</v>
      </c>
      <c r="H47" s="701" t="s">
        <v>2920</v>
      </c>
      <c r="I47" s="1171">
        <v>0.2</v>
      </c>
      <c r="J47" s="701" t="s">
        <v>370</v>
      </c>
      <c r="K47" s="1171" t="s">
        <v>1087</v>
      </c>
      <c r="L47" s="701" t="s">
        <v>2921</v>
      </c>
      <c r="M47" s="1149">
        <v>1</v>
      </c>
      <c r="N47" s="1150"/>
      <c r="O47" s="701" t="s">
        <v>2922</v>
      </c>
      <c r="P47" s="1175" t="s">
        <v>2923</v>
      </c>
      <c r="Q47" s="1173">
        <v>0.2</v>
      </c>
      <c r="R47" s="1173">
        <v>0.3</v>
      </c>
      <c r="S47" s="1173">
        <v>0.3</v>
      </c>
      <c r="T47" s="1173">
        <v>0.2</v>
      </c>
    </row>
  </sheetData>
  <sheetProtection password="DDB6" sheet="1"/>
  <mergeCells count="80">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H30:H31"/>
    <mergeCell ref="I30:I31"/>
    <mergeCell ref="J30:J31"/>
    <mergeCell ref="C34:C40"/>
    <mergeCell ref="D34:D40"/>
    <mergeCell ref="E34:E40"/>
    <mergeCell ref="F34:F40"/>
    <mergeCell ref="G34:G40"/>
    <mergeCell ref="H34:H40"/>
    <mergeCell ref="I34:I40"/>
    <mergeCell ref="J34:J40"/>
    <mergeCell ref="C30:C33"/>
    <mergeCell ref="D30:D33"/>
    <mergeCell ref="E30:E33"/>
    <mergeCell ref="F30:F33"/>
    <mergeCell ref="G30:G31"/>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47"/>
  <sheetViews>
    <sheetView topLeftCell="F1" zoomScale="75" zoomScaleNormal="75" workbookViewId="0">
      <selection activeCell="L39" sqref="L39"/>
    </sheetView>
  </sheetViews>
  <sheetFormatPr baseColWidth="10" defaultRowHeight="16.5" x14ac:dyDescent="0.3"/>
  <cols>
    <col min="1" max="1" width="13.425781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8.42578125" style="1178" customWidth="1"/>
    <col min="10" max="10" width="21" style="1178" customWidth="1"/>
    <col min="11" max="11" width="7" style="1178" customWidth="1"/>
    <col min="12" max="12" width="53.42578125" style="1" customWidth="1"/>
    <col min="13" max="13" width="7.5703125" style="1155" customWidth="1"/>
    <col min="14" max="14" width="21" style="1151" customWidth="1"/>
    <col min="15" max="15" width="39.85546875" style="1151" customWidth="1"/>
    <col min="16" max="16" width="9.5703125" style="1151" customWidth="1"/>
    <col min="17" max="17" width="11.42578125" style="1151"/>
    <col min="18" max="18" width="10.140625" style="1151" customWidth="1"/>
    <col min="19" max="19" width="11.42578125" style="1151"/>
    <col min="20" max="20" width="10" style="1151" customWidth="1"/>
    <col min="21" max="16384" width="11.42578125" style="1151"/>
  </cols>
  <sheetData>
    <row r="1" spans="1:20"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0"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0"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0"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0"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0"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0"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0"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0" s="287" customFormat="1" ht="30" customHeight="1" x14ac:dyDescent="0.3">
      <c r="A9" s="1429" t="s">
        <v>3323</v>
      </c>
      <c r="B9" s="1429"/>
      <c r="C9" s="1429"/>
      <c r="D9" s="1429"/>
      <c r="E9" s="1429"/>
      <c r="F9" s="1429"/>
      <c r="G9" s="1429"/>
      <c r="H9" s="1429"/>
      <c r="I9" s="1429"/>
      <c r="J9" s="1429"/>
      <c r="K9" s="1429"/>
      <c r="L9" s="1429"/>
      <c r="M9" s="1429"/>
      <c r="N9" s="1429"/>
      <c r="O9" s="1429"/>
      <c r="P9" s="1429"/>
      <c r="Q9" s="1429"/>
      <c r="R9" s="1429"/>
      <c r="S9" s="1429"/>
      <c r="T9" s="1429"/>
    </row>
    <row r="10" spans="1:20"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0" s="1113"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35" t="s">
        <v>2810</v>
      </c>
      <c r="Q11" s="2435"/>
      <c r="R11" s="2435"/>
      <c r="S11" s="2435"/>
      <c r="T11" s="2435"/>
    </row>
    <row r="12" spans="1:20" s="1113" customFormat="1"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row>
    <row r="13" spans="1:20" s="1120" customFormat="1" ht="115.5" customHeight="1" x14ac:dyDescent="0.3">
      <c r="A13" s="2436" t="s">
        <v>2813</v>
      </c>
      <c r="B13" s="2455">
        <v>0.5</v>
      </c>
      <c r="C13" s="1114" t="s">
        <v>2814</v>
      </c>
      <c r="D13" s="1131">
        <v>0.15</v>
      </c>
      <c r="E13" s="1114" t="s">
        <v>2815</v>
      </c>
      <c r="F13" s="1131">
        <v>1</v>
      </c>
      <c r="G13" s="1131" t="s">
        <v>65</v>
      </c>
      <c r="H13" s="1114" t="s">
        <v>2816</v>
      </c>
      <c r="I13" s="1131">
        <v>1</v>
      </c>
      <c r="J13" s="1114" t="s">
        <v>370</v>
      </c>
      <c r="K13" s="1131" t="s">
        <v>69</v>
      </c>
      <c r="L13" s="1116" t="s">
        <v>2817</v>
      </c>
      <c r="M13" s="1156">
        <v>1</v>
      </c>
      <c r="N13" s="1289" t="s">
        <v>3050</v>
      </c>
      <c r="O13" s="1114" t="s">
        <v>2819</v>
      </c>
      <c r="P13" s="1119">
        <v>11</v>
      </c>
      <c r="Q13" s="1119">
        <v>2</v>
      </c>
      <c r="R13" s="1119">
        <v>3</v>
      </c>
      <c r="S13" s="1119">
        <v>3</v>
      </c>
      <c r="T13" s="1119">
        <v>3</v>
      </c>
    </row>
    <row r="14" spans="1:20" s="1120" customFormat="1" ht="66" x14ac:dyDescent="0.3">
      <c r="A14" s="2436"/>
      <c r="B14" s="2455"/>
      <c r="C14" s="2433" t="s">
        <v>2820</v>
      </c>
      <c r="D14" s="2432">
        <v>0.2</v>
      </c>
      <c r="E14" s="2425" t="s">
        <v>2821</v>
      </c>
      <c r="F14" s="2452">
        <v>0.5</v>
      </c>
      <c r="G14" s="1158" t="s">
        <v>84</v>
      </c>
      <c r="H14" s="709" t="s">
        <v>2822</v>
      </c>
      <c r="I14" s="1158">
        <v>0.8</v>
      </c>
      <c r="J14" s="709" t="s">
        <v>370</v>
      </c>
      <c r="K14" s="1158" t="s">
        <v>87</v>
      </c>
      <c r="L14" s="701" t="s">
        <v>2823</v>
      </c>
      <c r="M14" s="1156">
        <v>1</v>
      </c>
      <c r="N14" s="1220" t="s">
        <v>3050</v>
      </c>
      <c r="O14" s="709" t="s">
        <v>2825</v>
      </c>
      <c r="P14" s="1119">
        <v>2</v>
      </c>
      <c r="Q14" s="1119"/>
      <c r="R14" s="1119">
        <v>1</v>
      </c>
      <c r="S14" s="1119"/>
      <c r="T14" s="1119">
        <v>1</v>
      </c>
    </row>
    <row r="15" spans="1:20" s="1120" customFormat="1" ht="55.5" customHeight="1" x14ac:dyDescent="0.3">
      <c r="A15" s="2436"/>
      <c r="B15" s="2455"/>
      <c r="C15" s="2433"/>
      <c r="D15" s="2432"/>
      <c r="E15" s="2425"/>
      <c r="F15" s="2452"/>
      <c r="G15" s="1158" t="s">
        <v>93</v>
      </c>
      <c r="H15" s="709" t="s">
        <v>2827</v>
      </c>
      <c r="I15" s="1158">
        <v>0.2</v>
      </c>
      <c r="J15" s="709" t="s">
        <v>370</v>
      </c>
      <c r="K15" s="1158" t="s">
        <v>97</v>
      </c>
      <c r="L15" s="701" t="s">
        <v>2828</v>
      </c>
      <c r="M15" s="1156">
        <v>1</v>
      </c>
      <c r="N15" s="1220" t="s">
        <v>3324</v>
      </c>
      <c r="O15" s="709" t="s">
        <v>2830</v>
      </c>
      <c r="P15" s="1119">
        <v>2</v>
      </c>
      <c r="Q15" s="1119"/>
      <c r="R15" s="1119">
        <v>1</v>
      </c>
      <c r="S15" s="1119"/>
      <c r="T15" s="1119">
        <v>1</v>
      </c>
    </row>
    <row r="16" spans="1:20" s="1120" customFormat="1" ht="49.5" x14ac:dyDescent="0.3">
      <c r="A16" s="2436"/>
      <c r="B16" s="2455"/>
      <c r="C16" s="2433"/>
      <c r="D16" s="2432"/>
      <c r="E16" s="2425" t="s">
        <v>2831</v>
      </c>
      <c r="F16" s="2452">
        <v>0.5</v>
      </c>
      <c r="G16" s="2452" t="s">
        <v>101</v>
      </c>
      <c r="H16" s="2425" t="s">
        <v>2832</v>
      </c>
      <c r="I16" s="2452">
        <v>1</v>
      </c>
      <c r="J16" s="2425" t="s">
        <v>370</v>
      </c>
      <c r="K16" s="1158" t="s">
        <v>104</v>
      </c>
      <c r="L16" s="701" t="s">
        <v>2833</v>
      </c>
      <c r="M16" s="1156">
        <v>0.2</v>
      </c>
      <c r="N16" s="1220" t="s">
        <v>3325</v>
      </c>
      <c r="O16" s="732" t="s">
        <v>2834</v>
      </c>
      <c r="P16" s="1119">
        <v>4</v>
      </c>
      <c r="Q16" s="1119">
        <v>1</v>
      </c>
      <c r="R16" s="1119">
        <v>1</v>
      </c>
      <c r="S16" s="1119">
        <v>1</v>
      </c>
      <c r="T16" s="1119">
        <v>1</v>
      </c>
    </row>
    <row r="17" spans="1:20" s="1120" customFormat="1" ht="49.5" x14ac:dyDescent="0.3">
      <c r="A17" s="2436"/>
      <c r="B17" s="2455"/>
      <c r="C17" s="2433"/>
      <c r="D17" s="2432"/>
      <c r="E17" s="2425"/>
      <c r="F17" s="2452"/>
      <c r="G17" s="2452"/>
      <c r="H17" s="2425"/>
      <c r="I17" s="2452"/>
      <c r="J17" s="2425"/>
      <c r="K17" s="1158" t="s">
        <v>341</v>
      </c>
      <c r="L17" s="879" t="s">
        <v>2835</v>
      </c>
      <c r="M17" s="1160">
        <v>0.5</v>
      </c>
      <c r="N17" s="1220" t="s">
        <v>3325</v>
      </c>
      <c r="O17" s="732" t="s">
        <v>2836</v>
      </c>
      <c r="P17" s="1119">
        <v>2</v>
      </c>
      <c r="Q17" s="1119"/>
      <c r="R17" s="1119">
        <v>1</v>
      </c>
      <c r="S17" s="1119"/>
      <c r="T17" s="1119">
        <v>1</v>
      </c>
    </row>
    <row r="18" spans="1:20" s="1120" customFormat="1" ht="33" x14ac:dyDescent="0.3">
      <c r="A18" s="2436"/>
      <c r="B18" s="2455"/>
      <c r="C18" s="2433"/>
      <c r="D18" s="2432"/>
      <c r="E18" s="2425"/>
      <c r="F18" s="2452"/>
      <c r="G18" s="2452"/>
      <c r="H18" s="2425"/>
      <c r="I18" s="2452"/>
      <c r="J18" s="2425"/>
      <c r="K18" s="1158" t="s">
        <v>342</v>
      </c>
      <c r="L18" s="701" t="s">
        <v>2837</v>
      </c>
      <c r="M18" s="1156">
        <v>0.3</v>
      </c>
      <c r="N18" s="1220" t="s">
        <v>3050</v>
      </c>
      <c r="O18" s="709" t="s">
        <v>2825</v>
      </c>
      <c r="P18" s="1125">
        <v>1</v>
      </c>
      <c r="Q18" s="1125">
        <v>1</v>
      </c>
      <c r="R18" s="1125">
        <v>1</v>
      </c>
      <c r="S18" s="1125">
        <v>1</v>
      </c>
      <c r="T18" s="1125">
        <v>1</v>
      </c>
    </row>
    <row r="19" spans="1:20" s="1120" customFormat="1" ht="132" customHeight="1" x14ac:dyDescent="0.3">
      <c r="A19" s="2436"/>
      <c r="B19" s="2455"/>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127" t="s">
        <v>2842</v>
      </c>
      <c r="P19" s="1119">
        <v>4</v>
      </c>
      <c r="Q19" s="1119">
        <v>1</v>
      </c>
      <c r="R19" s="1119">
        <v>1</v>
      </c>
      <c r="S19" s="1119">
        <v>1</v>
      </c>
      <c r="T19" s="1119">
        <v>1</v>
      </c>
    </row>
    <row r="20" spans="1:20" s="1120" customFormat="1" ht="188.25" customHeight="1" x14ac:dyDescent="0.3">
      <c r="A20" s="2436"/>
      <c r="B20" s="2455"/>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0" s="1120" customFormat="1" ht="116.25" customHeight="1" x14ac:dyDescent="0.3">
      <c r="A21" s="2436"/>
      <c r="B21" s="2455"/>
      <c r="C21" s="2433"/>
      <c r="D21" s="2432"/>
      <c r="E21" s="2425"/>
      <c r="F21" s="2432"/>
      <c r="G21" s="2456"/>
      <c r="H21" s="2431"/>
      <c r="I21" s="2452"/>
      <c r="J21" s="2431"/>
      <c r="K21" s="1158" t="s">
        <v>1755</v>
      </c>
      <c r="L21" s="1164" t="s">
        <v>2845</v>
      </c>
      <c r="M21" s="1156">
        <v>0.15</v>
      </c>
      <c r="N21" s="1126"/>
      <c r="O21" s="1127" t="s">
        <v>2846</v>
      </c>
      <c r="P21" s="1119">
        <v>3</v>
      </c>
      <c r="Q21" s="1119"/>
      <c r="R21" s="1119">
        <v>1</v>
      </c>
      <c r="S21" s="1119">
        <v>1</v>
      </c>
      <c r="T21" s="1119">
        <v>1</v>
      </c>
    </row>
    <row r="22" spans="1:20" s="1120" customFormat="1" ht="121.5" customHeight="1" x14ac:dyDescent="0.3">
      <c r="A22" s="2436"/>
      <c r="B22" s="2455"/>
      <c r="C22" s="2433"/>
      <c r="D22" s="2432"/>
      <c r="E22" s="2425"/>
      <c r="F22" s="2432"/>
      <c r="G22" s="2456"/>
      <c r="H22" s="2431"/>
      <c r="I22" s="2452"/>
      <c r="J22" s="2431"/>
      <c r="K22" s="1158" t="s">
        <v>2197</v>
      </c>
      <c r="L22" s="1164" t="s">
        <v>2978</v>
      </c>
      <c r="M22" s="1156">
        <v>0.1</v>
      </c>
      <c r="N22" s="1126"/>
      <c r="O22" s="1127" t="s">
        <v>2848</v>
      </c>
      <c r="P22" s="1119">
        <v>9</v>
      </c>
      <c r="Q22" s="1119"/>
      <c r="R22" s="1119">
        <v>3</v>
      </c>
      <c r="S22" s="1119">
        <v>3</v>
      </c>
      <c r="T22" s="1119">
        <v>3</v>
      </c>
    </row>
    <row r="23" spans="1:20" s="1120" customFormat="1" ht="116.25" customHeight="1" x14ac:dyDescent="0.3">
      <c r="A23" s="2436"/>
      <c r="B23" s="2455"/>
      <c r="C23" s="2433"/>
      <c r="D23" s="2432"/>
      <c r="E23" s="2425"/>
      <c r="F23" s="2432"/>
      <c r="G23" s="2456"/>
      <c r="H23" s="2431"/>
      <c r="I23" s="2452"/>
      <c r="J23" s="2431"/>
      <c r="K23" s="1158" t="s">
        <v>2201</v>
      </c>
      <c r="L23" s="1164" t="s">
        <v>2849</v>
      </c>
      <c r="M23" s="1156">
        <v>0.1</v>
      </c>
      <c r="N23" s="1126"/>
      <c r="O23" s="1127" t="s">
        <v>2933</v>
      </c>
      <c r="P23" s="1119">
        <v>3</v>
      </c>
      <c r="Q23" s="1119"/>
      <c r="R23" s="1119">
        <v>1</v>
      </c>
      <c r="S23" s="1119">
        <v>1</v>
      </c>
      <c r="T23" s="1119">
        <v>1</v>
      </c>
    </row>
    <row r="24" spans="1:20" s="1120" customFormat="1" ht="77.25" customHeight="1" x14ac:dyDescent="0.3">
      <c r="A24" s="2436"/>
      <c r="B24" s="2455"/>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0" s="1120" customFormat="1" ht="68.25" customHeight="1" x14ac:dyDescent="0.3">
      <c r="A25" s="2436"/>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0" s="1120" customFormat="1" ht="49.5" x14ac:dyDescent="0.3">
      <c r="A26" s="2436"/>
      <c r="B26" s="2455"/>
      <c r="C26" s="2433" t="s">
        <v>2855</v>
      </c>
      <c r="D26" s="2432">
        <v>0.15</v>
      </c>
      <c r="E26" s="2425" t="s">
        <v>2856</v>
      </c>
      <c r="F26" s="2432">
        <v>1</v>
      </c>
      <c r="G26" s="2432" t="s">
        <v>121</v>
      </c>
      <c r="H26" s="2431" t="s">
        <v>2857</v>
      </c>
      <c r="I26" s="2432">
        <v>1</v>
      </c>
      <c r="J26" s="2431" t="s">
        <v>370</v>
      </c>
      <c r="K26" s="1131" t="s">
        <v>124</v>
      </c>
      <c r="L26" s="1129" t="s">
        <v>2858</v>
      </c>
      <c r="M26" s="1156">
        <v>0.25</v>
      </c>
      <c r="N26" s="1217" t="s">
        <v>3326</v>
      </c>
      <c r="O26" s="1219" t="s">
        <v>2860</v>
      </c>
      <c r="P26" s="1119">
        <v>1</v>
      </c>
      <c r="Q26" s="1119"/>
      <c r="R26" s="1119">
        <v>1</v>
      </c>
      <c r="S26" s="1119"/>
      <c r="T26" s="1119"/>
    </row>
    <row r="27" spans="1:20" s="1120" customFormat="1" ht="66" x14ac:dyDescent="0.3">
      <c r="A27" s="2436"/>
      <c r="B27" s="2455"/>
      <c r="C27" s="2433"/>
      <c r="D27" s="2432"/>
      <c r="E27" s="2425"/>
      <c r="F27" s="2432"/>
      <c r="G27" s="2432"/>
      <c r="H27" s="2431"/>
      <c r="I27" s="2432"/>
      <c r="J27" s="2431"/>
      <c r="K27" s="1131" t="s">
        <v>1020</v>
      </c>
      <c r="L27" s="1129" t="s">
        <v>2861</v>
      </c>
      <c r="M27" s="1156">
        <v>0.25</v>
      </c>
      <c r="N27" s="1217" t="s">
        <v>3326</v>
      </c>
      <c r="O27" s="1219" t="s">
        <v>2863</v>
      </c>
      <c r="P27" s="1119">
        <v>8</v>
      </c>
      <c r="Q27" s="1119">
        <v>4</v>
      </c>
      <c r="R27" s="1119"/>
      <c r="S27" s="1119">
        <v>4</v>
      </c>
      <c r="T27" s="1119"/>
    </row>
    <row r="28" spans="1:20" s="1120" customFormat="1" ht="71.25" customHeight="1" x14ac:dyDescent="0.3">
      <c r="A28" s="2436"/>
      <c r="B28" s="2455"/>
      <c r="C28" s="2433"/>
      <c r="D28" s="2432"/>
      <c r="E28" s="2425"/>
      <c r="F28" s="2432"/>
      <c r="G28" s="2432"/>
      <c r="H28" s="2431"/>
      <c r="I28" s="2432"/>
      <c r="J28" s="2431"/>
      <c r="K28" s="1131" t="s">
        <v>1775</v>
      </c>
      <c r="L28" s="1129" t="s">
        <v>2864</v>
      </c>
      <c r="M28" s="1156">
        <v>0.25</v>
      </c>
      <c r="N28" s="1217" t="s">
        <v>3327</v>
      </c>
      <c r="O28" s="1219" t="s">
        <v>2865</v>
      </c>
      <c r="P28" s="1119">
        <v>4</v>
      </c>
      <c r="Q28" s="1119">
        <v>1</v>
      </c>
      <c r="R28" s="1119">
        <v>1</v>
      </c>
      <c r="S28" s="1119">
        <v>1</v>
      </c>
      <c r="T28" s="1119">
        <v>1</v>
      </c>
    </row>
    <row r="29" spans="1:20" s="1120" customFormat="1" ht="127.5" customHeight="1" x14ac:dyDescent="0.3">
      <c r="A29" s="2436"/>
      <c r="B29" s="2455"/>
      <c r="C29" s="2433"/>
      <c r="D29" s="2432"/>
      <c r="E29" s="2425"/>
      <c r="F29" s="2432"/>
      <c r="G29" s="2432"/>
      <c r="H29" s="2431"/>
      <c r="I29" s="2432"/>
      <c r="J29" s="2431"/>
      <c r="K29" s="1131" t="s">
        <v>1778</v>
      </c>
      <c r="L29" s="1129" t="s">
        <v>2866</v>
      </c>
      <c r="M29" s="1156">
        <v>0.25</v>
      </c>
      <c r="N29" s="1217" t="s">
        <v>3326</v>
      </c>
      <c r="O29" s="1219" t="s">
        <v>2867</v>
      </c>
      <c r="P29" s="1125">
        <v>1</v>
      </c>
      <c r="Q29" s="1125">
        <v>1</v>
      </c>
      <c r="R29" s="1125">
        <v>1</v>
      </c>
      <c r="S29" s="1125">
        <v>1</v>
      </c>
      <c r="T29" s="1125">
        <v>1</v>
      </c>
    </row>
    <row r="30" spans="1:20" s="1120" customFormat="1" ht="106.5" customHeight="1" x14ac:dyDescent="0.3">
      <c r="A30" s="2436"/>
      <c r="B30" s="2455"/>
      <c r="C30" s="2431" t="s">
        <v>2868</v>
      </c>
      <c r="D30" s="2432">
        <v>0.15</v>
      </c>
      <c r="E30" s="2425" t="s">
        <v>2869</v>
      </c>
      <c r="F30" s="2432">
        <v>1</v>
      </c>
      <c r="G30" s="2432" t="s">
        <v>127</v>
      </c>
      <c r="H30" s="2425" t="s">
        <v>2870</v>
      </c>
      <c r="I30" s="2432">
        <v>0.4</v>
      </c>
      <c r="J30" s="2425" t="s">
        <v>370</v>
      </c>
      <c r="K30" s="1131" t="s">
        <v>130</v>
      </c>
      <c r="L30" s="701" t="s">
        <v>2871</v>
      </c>
      <c r="M30" s="1156">
        <v>0.5</v>
      </c>
      <c r="N30" s="1220" t="s">
        <v>3325</v>
      </c>
      <c r="O30" s="709" t="s">
        <v>2872</v>
      </c>
      <c r="P30" s="1125">
        <v>1</v>
      </c>
      <c r="Q30" s="1125">
        <v>1</v>
      </c>
      <c r="R30" s="1125">
        <v>1</v>
      </c>
      <c r="S30" s="1125">
        <v>1</v>
      </c>
      <c r="T30" s="1125">
        <v>1</v>
      </c>
    </row>
    <row r="31" spans="1:20" s="1120" customFormat="1" ht="33" x14ac:dyDescent="0.3">
      <c r="A31" s="2436"/>
      <c r="B31" s="2455"/>
      <c r="C31" s="2431"/>
      <c r="D31" s="2432"/>
      <c r="E31" s="2425"/>
      <c r="F31" s="2432"/>
      <c r="G31" s="2432"/>
      <c r="H31" s="2425"/>
      <c r="I31" s="2432"/>
      <c r="J31" s="2425"/>
      <c r="K31" s="1131" t="s">
        <v>737</v>
      </c>
      <c r="L31" s="701" t="s">
        <v>2873</v>
      </c>
      <c r="M31" s="1156">
        <v>0.5</v>
      </c>
      <c r="N31" s="1220" t="s">
        <v>3325</v>
      </c>
      <c r="O31" s="709" t="s">
        <v>2874</v>
      </c>
      <c r="P31" s="1125">
        <v>1</v>
      </c>
      <c r="Q31" s="1125">
        <v>1</v>
      </c>
      <c r="R31" s="1125">
        <v>1</v>
      </c>
      <c r="S31" s="1125">
        <v>1</v>
      </c>
      <c r="T31" s="1125">
        <v>1</v>
      </c>
    </row>
    <row r="32" spans="1:20" s="1120" customFormat="1" ht="94.5" customHeight="1" x14ac:dyDescent="0.3">
      <c r="A32" s="2436"/>
      <c r="B32" s="2455"/>
      <c r="C32" s="2431"/>
      <c r="D32" s="2432"/>
      <c r="E32" s="2425"/>
      <c r="F32" s="2432"/>
      <c r="G32" s="1131" t="s">
        <v>132</v>
      </c>
      <c r="H32" s="709" t="s">
        <v>2875</v>
      </c>
      <c r="I32" s="1131">
        <v>0.3</v>
      </c>
      <c r="J32" s="709" t="s">
        <v>370</v>
      </c>
      <c r="K32" s="1131" t="s">
        <v>136</v>
      </c>
      <c r="L32" s="701" t="s">
        <v>2876</v>
      </c>
      <c r="M32" s="1156">
        <v>1</v>
      </c>
      <c r="N32" s="1122"/>
      <c r="O32" s="701" t="s">
        <v>2877</v>
      </c>
      <c r="P32" s="1157">
        <v>48</v>
      </c>
      <c r="Q32" s="1159" t="s">
        <v>2878</v>
      </c>
      <c r="R32" s="1159" t="s">
        <v>2878</v>
      </c>
      <c r="S32" s="1159" t="s">
        <v>2878</v>
      </c>
      <c r="T32" s="1159" t="s">
        <v>2878</v>
      </c>
    </row>
    <row r="33" spans="1:20" s="1120" customFormat="1" ht="66" x14ac:dyDescent="0.3">
      <c r="A33" s="2436"/>
      <c r="B33" s="2455"/>
      <c r="C33" s="2431"/>
      <c r="D33" s="2432"/>
      <c r="E33" s="2425"/>
      <c r="F33" s="2432"/>
      <c r="G33" s="1132" t="s">
        <v>140</v>
      </c>
      <c r="H33" s="1128" t="s">
        <v>2879</v>
      </c>
      <c r="I33" s="1131">
        <v>0.3</v>
      </c>
      <c r="J33" s="1128" t="s">
        <v>370</v>
      </c>
      <c r="K33" s="1133" t="s">
        <v>143</v>
      </c>
      <c r="L33" s="1128" t="s">
        <v>2880</v>
      </c>
      <c r="M33" s="1156">
        <v>1</v>
      </c>
      <c r="N33" s="1122"/>
      <c r="O33" s="701" t="s">
        <v>2881</v>
      </c>
      <c r="P33" s="1157">
        <v>48</v>
      </c>
      <c r="Q33" s="1159" t="s">
        <v>2878</v>
      </c>
      <c r="R33" s="1159" t="s">
        <v>2878</v>
      </c>
      <c r="S33" s="1159" t="s">
        <v>2878</v>
      </c>
      <c r="T33" s="1159" t="s">
        <v>2878</v>
      </c>
    </row>
    <row r="34" spans="1:20" s="1120" customFormat="1" ht="33" x14ac:dyDescent="0.3">
      <c r="A34" s="2436"/>
      <c r="B34" s="2455"/>
      <c r="C34" s="2428" t="s">
        <v>2882</v>
      </c>
      <c r="D34" s="2432">
        <v>0.15</v>
      </c>
      <c r="E34" s="2428" t="s">
        <v>2883</v>
      </c>
      <c r="F34" s="2432">
        <v>1</v>
      </c>
      <c r="G34" s="2456" t="s">
        <v>762</v>
      </c>
      <c r="H34" s="2427" t="s">
        <v>2884</v>
      </c>
      <c r="I34" s="2457">
        <v>1</v>
      </c>
      <c r="J34" s="2427" t="s">
        <v>574</v>
      </c>
      <c r="K34" s="1168" t="s">
        <v>766</v>
      </c>
      <c r="L34" s="1136" t="s">
        <v>2885</v>
      </c>
      <c r="M34" s="1169">
        <v>0.2</v>
      </c>
      <c r="N34" s="1220" t="s">
        <v>3050</v>
      </c>
      <c r="O34" s="709" t="s">
        <v>2886</v>
      </c>
      <c r="P34" s="1125">
        <v>1</v>
      </c>
      <c r="Q34" s="1125">
        <v>1</v>
      </c>
      <c r="R34" s="1125">
        <v>1</v>
      </c>
      <c r="S34" s="1125">
        <v>1</v>
      </c>
      <c r="T34" s="1125">
        <v>1</v>
      </c>
    </row>
    <row r="35" spans="1:20" s="1120" customFormat="1" ht="33" x14ac:dyDescent="0.3">
      <c r="A35" s="2436"/>
      <c r="B35" s="2455"/>
      <c r="C35" s="2428"/>
      <c r="D35" s="2432"/>
      <c r="E35" s="2428"/>
      <c r="F35" s="2432"/>
      <c r="G35" s="2456"/>
      <c r="H35" s="2428"/>
      <c r="I35" s="2455"/>
      <c r="J35" s="2428"/>
      <c r="K35" s="1168" t="s">
        <v>770</v>
      </c>
      <c r="L35" s="879" t="s">
        <v>2887</v>
      </c>
      <c r="M35" s="1160">
        <v>0.2</v>
      </c>
      <c r="N35" s="878" t="s">
        <v>694</v>
      </c>
      <c r="O35" s="709" t="s">
        <v>2888</v>
      </c>
      <c r="P35" s="1125">
        <v>1</v>
      </c>
      <c r="Q35" s="1125">
        <v>1</v>
      </c>
      <c r="R35" s="1125">
        <v>1</v>
      </c>
      <c r="S35" s="1125">
        <v>1</v>
      </c>
      <c r="T35" s="1125">
        <v>1</v>
      </c>
    </row>
    <row r="36" spans="1:20" s="1120" customFormat="1" ht="33" x14ac:dyDescent="0.3">
      <c r="A36" s="2436"/>
      <c r="B36" s="2455"/>
      <c r="C36" s="2428"/>
      <c r="D36" s="2432"/>
      <c r="E36" s="2428"/>
      <c r="F36" s="2432"/>
      <c r="G36" s="2456"/>
      <c r="H36" s="2428"/>
      <c r="I36" s="2455"/>
      <c r="J36" s="2428"/>
      <c r="K36" s="1168" t="s">
        <v>772</v>
      </c>
      <c r="L36" s="879" t="s">
        <v>2889</v>
      </c>
      <c r="M36" s="1160">
        <v>0.1</v>
      </c>
      <c r="N36" s="878" t="s">
        <v>3328</v>
      </c>
      <c r="O36" s="709" t="s">
        <v>2890</v>
      </c>
      <c r="P36" s="1119">
        <v>1</v>
      </c>
      <c r="Q36" s="1119"/>
      <c r="R36" s="1119"/>
      <c r="S36" s="1119">
        <v>1</v>
      </c>
      <c r="T36" s="1119"/>
    </row>
    <row r="37" spans="1:20" s="1120" customFormat="1" ht="33" x14ac:dyDescent="0.3">
      <c r="A37" s="2436"/>
      <c r="B37" s="2455"/>
      <c r="C37" s="2428"/>
      <c r="D37" s="2432"/>
      <c r="E37" s="2428"/>
      <c r="F37" s="2432"/>
      <c r="G37" s="2456"/>
      <c r="H37" s="2428"/>
      <c r="I37" s="2455"/>
      <c r="J37" s="2428"/>
      <c r="K37" s="1168" t="s">
        <v>2051</v>
      </c>
      <c r="L37" s="879" t="s">
        <v>2891</v>
      </c>
      <c r="M37" s="1160">
        <v>0.1</v>
      </c>
      <c r="N37" s="1159" t="s">
        <v>3329</v>
      </c>
      <c r="O37" s="709" t="s">
        <v>2892</v>
      </c>
      <c r="P37" s="1119">
        <v>8</v>
      </c>
      <c r="Q37" s="1119">
        <v>2</v>
      </c>
      <c r="R37" s="1119">
        <v>2</v>
      </c>
      <c r="S37" s="1119">
        <v>2</v>
      </c>
      <c r="T37" s="1119">
        <v>2</v>
      </c>
    </row>
    <row r="38" spans="1:20" s="1120" customFormat="1" ht="33" x14ac:dyDescent="0.3">
      <c r="A38" s="2436"/>
      <c r="B38" s="2455"/>
      <c r="C38" s="2428"/>
      <c r="D38" s="2432"/>
      <c r="E38" s="2428"/>
      <c r="F38" s="2432"/>
      <c r="G38" s="2456"/>
      <c r="H38" s="2428"/>
      <c r="I38" s="2455"/>
      <c r="J38" s="2428"/>
      <c r="K38" s="1168" t="s">
        <v>2054</v>
      </c>
      <c r="L38" s="879" t="s">
        <v>2893</v>
      </c>
      <c r="M38" s="1160">
        <v>0.2</v>
      </c>
      <c r="N38" s="1159" t="s">
        <v>3330</v>
      </c>
      <c r="O38" s="709" t="s">
        <v>2894</v>
      </c>
      <c r="P38" s="1125">
        <v>1</v>
      </c>
      <c r="Q38" s="1125">
        <v>1</v>
      </c>
      <c r="R38" s="1125">
        <v>1</v>
      </c>
      <c r="S38" s="1125">
        <v>1</v>
      </c>
      <c r="T38" s="1125">
        <v>1</v>
      </c>
    </row>
    <row r="39" spans="1:20" s="1120" customFormat="1" x14ac:dyDescent="0.3">
      <c r="A39" s="2436"/>
      <c r="B39" s="2455"/>
      <c r="C39" s="2428"/>
      <c r="D39" s="2432"/>
      <c r="E39" s="2428"/>
      <c r="F39" s="2432"/>
      <c r="G39" s="2456"/>
      <c r="H39" s="2428"/>
      <c r="I39" s="2455"/>
      <c r="J39" s="2428"/>
      <c r="K39" s="1168" t="s">
        <v>2057</v>
      </c>
      <c r="L39" s="879" t="s">
        <v>2895</v>
      </c>
      <c r="M39" s="1160">
        <v>0.1</v>
      </c>
      <c r="N39" s="1159" t="s">
        <v>3331</v>
      </c>
      <c r="O39" s="709" t="s">
        <v>2896</v>
      </c>
      <c r="P39" s="1125">
        <v>1</v>
      </c>
      <c r="Q39" s="1125">
        <v>1</v>
      </c>
      <c r="R39" s="1125">
        <v>1</v>
      </c>
      <c r="S39" s="1125">
        <v>1</v>
      </c>
      <c r="T39" s="1125">
        <v>1</v>
      </c>
    </row>
    <row r="40" spans="1:20" s="1120" customFormat="1" ht="33" x14ac:dyDescent="0.3">
      <c r="A40" s="2436"/>
      <c r="B40" s="2455"/>
      <c r="C40" s="2428"/>
      <c r="D40" s="2432"/>
      <c r="E40" s="2428"/>
      <c r="F40" s="2432"/>
      <c r="G40" s="2451"/>
      <c r="H40" s="2428"/>
      <c r="I40" s="2455"/>
      <c r="J40" s="2428"/>
      <c r="K40" s="1168" t="s">
        <v>2060</v>
      </c>
      <c r="L40" s="879" t="s">
        <v>2897</v>
      </c>
      <c r="M40" s="1160">
        <v>0.1</v>
      </c>
      <c r="N40" s="1159" t="s">
        <v>3050</v>
      </c>
      <c r="O40" s="709" t="s">
        <v>2898</v>
      </c>
      <c r="P40" s="1119">
        <v>12</v>
      </c>
      <c r="Q40" s="1119">
        <v>3</v>
      </c>
      <c r="R40" s="1119">
        <v>3</v>
      </c>
      <c r="S40" s="1119">
        <v>3</v>
      </c>
      <c r="T40" s="1119">
        <v>3</v>
      </c>
    </row>
    <row r="41" spans="1:20" s="1120" customFormat="1" ht="49.5" x14ac:dyDescent="0.3">
      <c r="A41" s="2436"/>
      <c r="B41" s="2455">
        <v>0.5</v>
      </c>
      <c r="C41" s="2425" t="s">
        <v>2899</v>
      </c>
      <c r="D41" s="2432">
        <v>1</v>
      </c>
      <c r="E41" s="2425" t="s">
        <v>2900</v>
      </c>
      <c r="F41" s="2432">
        <v>1</v>
      </c>
      <c r="G41" s="2450" t="s">
        <v>776</v>
      </c>
      <c r="H41" s="2420" t="s">
        <v>2901</v>
      </c>
      <c r="I41" s="2452">
        <v>0.2</v>
      </c>
      <c r="J41" s="2420" t="s">
        <v>370</v>
      </c>
      <c r="K41" s="1158" t="s">
        <v>779</v>
      </c>
      <c r="L41" s="1140" t="s">
        <v>2902</v>
      </c>
      <c r="M41" s="1156">
        <v>0.5</v>
      </c>
      <c r="N41" s="1221" t="s">
        <v>3332</v>
      </c>
      <c r="O41" s="1222" t="s">
        <v>2903</v>
      </c>
      <c r="P41" s="1119">
        <v>1</v>
      </c>
      <c r="Q41" s="1119">
        <v>1</v>
      </c>
      <c r="R41" s="1119"/>
      <c r="S41" s="1119"/>
      <c r="T41" s="1119"/>
    </row>
    <row r="42" spans="1:20" s="1120" customFormat="1" ht="33" x14ac:dyDescent="0.3">
      <c r="A42" s="2436"/>
      <c r="B42" s="2455"/>
      <c r="C42" s="2425"/>
      <c r="D42" s="2432"/>
      <c r="E42" s="2425"/>
      <c r="F42" s="2432"/>
      <c r="G42" s="2451"/>
      <c r="H42" s="2420"/>
      <c r="I42" s="2452"/>
      <c r="J42" s="2420"/>
      <c r="K42" s="1158" t="s">
        <v>927</v>
      </c>
      <c r="L42" s="701" t="s">
        <v>2904</v>
      </c>
      <c r="M42" s="1156">
        <v>0.5</v>
      </c>
      <c r="N42" s="1220" t="s">
        <v>3325</v>
      </c>
      <c r="O42" s="709" t="s">
        <v>2905</v>
      </c>
      <c r="P42" s="1119">
        <v>1</v>
      </c>
      <c r="Q42" s="1119">
        <v>1</v>
      </c>
      <c r="R42" s="1119"/>
      <c r="S42" s="1119"/>
      <c r="T42" s="1119"/>
    </row>
    <row r="43" spans="1:20" s="1120" customFormat="1" ht="49.5" x14ac:dyDescent="0.3">
      <c r="A43" s="2436"/>
      <c r="B43" s="2455"/>
      <c r="C43" s="2425"/>
      <c r="D43" s="2432"/>
      <c r="E43" s="2425"/>
      <c r="F43" s="2432"/>
      <c r="G43" s="1131" t="s">
        <v>784</v>
      </c>
      <c r="H43" s="1142" t="s">
        <v>2906</v>
      </c>
      <c r="I43" s="1158">
        <v>0.1</v>
      </c>
      <c r="J43" s="1142" t="s">
        <v>370</v>
      </c>
      <c r="K43" s="1158" t="s">
        <v>787</v>
      </c>
      <c r="L43" s="701" t="s">
        <v>2907</v>
      </c>
      <c r="M43" s="1156">
        <v>1</v>
      </c>
      <c r="N43" s="1220" t="s">
        <v>3050</v>
      </c>
      <c r="O43" s="709" t="s">
        <v>2908</v>
      </c>
      <c r="P43" s="1300">
        <v>48</v>
      </c>
      <c r="Q43" s="1119">
        <v>12</v>
      </c>
      <c r="R43" s="1119">
        <v>12</v>
      </c>
      <c r="S43" s="1119">
        <v>12</v>
      </c>
      <c r="T43" s="1119">
        <v>12</v>
      </c>
    </row>
    <row r="44" spans="1:20" s="1120" customFormat="1" ht="49.5" x14ac:dyDescent="0.3">
      <c r="A44" s="2436"/>
      <c r="B44" s="2455"/>
      <c r="C44" s="2425"/>
      <c r="D44" s="2432"/>
      <c r="E44" s="2425"/>
      <c r="F44" s="2432"/>
      <c r="G44" s="1131" t="s">
        <v>790</v>
      </c>
      <c r="H44" s="1142" t="s">
        <v>2909</v>
      </c>
      <c r="I44" s="1170">
        <v>0.2</v>
      </c>
      <c r="J44" s="1142" t="s">
        <v>370</v>
      </c>
      <c r="K44" s="1170" t="s">
        <v>793</v>
      </c>
      <c r="L44" s="926" t="s">
        <v>2910</v>
      </c>
      <c r="M44" s="1171">
        <v>1</v>
      </c>
      <c r="N44" s="1220" t="s">
        <v>3325</v>
      </c>
      <c r="O44" s="709" t="s">
        <v>2911</v>
      </c>
      <c r="P44" s="1119">
        <v>4</v>
      </c>
      <c r="Q44" s="1119">
        <v>1</v>
      </c>
      <c r="R44" s="1119">
        <v>1</v>
      </c>
      <c r="S44" s="1119">
        <v>1</v>
      </c>
      <c r="T44" s="1119">
        <v>1</v>
      </c>
    </row>
    <row r="45" spans="1:20" s="1120" customFormat="1" ht="66" x14ac:dyDescent="0.3">
      <c r="A45" s="2436"/>
      <c r="B45" s="2455"/>
      <c r="C45" s="2425"/>
      <c r="D45" s="2432"/>
      <c r="E45" s="2425"/>
      <c r="F45" s="2432"/>
      <c r="G45" s="2453" t="s">
        <v>795</v>
      </c>
      <c r="H45" s="1472" t="s">
        <v>2912</v>
      </c>
      <c r="I45" s="2454">
        <v>0.3</v>
      </c>
      <c r="J45" s="1472" t="s">
        <v>370</v>
      </c>
      <c r="K45" s="1172" t="s">
        <v>798</v>
      </c>
      <c r="L45" s="879" t="s">
        <v>2913</v>
      </c>
      <c r="M45" s="1171">
        <v>0.5</v>
      </c>
      <c r="N45" s="1147"/>
      <c r="O45" s="701" t="s">
        <v>2914</v>
      </c>
      <c r="P45" s="1173" t="s">
        <v>2915</v>
      </c>
      <c r="Q45" s="1173">
        <v>1</v>
      </c>
      <c r="R45" s="1173">
        <v>1</v>
      </c>
      <c r="S45" s="1173">
        <v>1</v>
      </c>
      <c r="T45" s="1173">
        <v>1</v>
      </c>
    </row>
    <row r="46" spans="1:20" s="1120" customFormat="1" ht="49.5" x14ac:dyDescent="0.3">
      <c r="A46" s="2436"/>
      <c r="B46" s="2455"/>
      <c r="C46" s="2425"/>
      <c r="D46" s="2432"/>
      <c r="E46" s="2425"/>
      <c r="F46" s="2432"/>
      <c r="G46" s="2453"/>
      <c r="H46" s="1472"/>
      <c r="I46" s="2454"/>
      <c r="J46" s="1472"/>
      <c r="K46" s="1172" t="s">
        <v>931</v>
      </c>
      <c r="L46" s="701" t="s">
        <v>2916</v>
      </c>
      <c r="M46" s="1171">
        <v>0.5</v>
      </c>
      <c r="N46" s="1147"/>
      <c r="O46" s="701" t="s">
        <v>2917</v>
      </c>
      <c r="P46" s="1174" t="s">
        <v>2918</v>
      </c>
      <c r="Q46" s="1175" t="s">
        <v>2919</v>
      </c>
      <c r="R46" s="1175" t="s">
        <v>2919</v>
      </c>
      <c r="S46" s="1175" t="s">
        <v>2919</v>
      </c>
      <c r="T46" s="1175" t="s">
        <v>2919</v>
      </c>
    </row>
    <row r="47" spans="1:20" ht="181.5" x14ac:dyDescent="0.3">
      <c r="A47" s="2436"/>
      <c r="B47" s="2455"/>
      <c r="C47" s="2425"/>
      <c r="D47" s="2432"/>
      <c r="E47" s="2425"/>
      <c r="F47" s="2432"/>
      <c r="G47" s="1171" t="s">
        <v>930</v>
      </c>
      <c r="H47" s="701" t="s">
        <v>2920</v>
      </c>
      <c r="I47" s="1171">
        <v>0.2</v>
      </c>
      <c r="J47" s="701" t="s">
        <v>370</v>
      </c>
      <c r="K47" s="1171" t="s">
        <v>1087</v>
      </c>
      <c r="L47" s="701" t="s">
        <v>2921</v>
      </c>
      <c r="M47" s="1149">
        <v>1</v>
      </c>
      <c r="N47" s="1150"/>
      <c r="O47" s="701" t="s">
        <v>2922</v>
      </c>
      <c r="P47" s="1175" t="s">
        <v>2923</v>
      </c>
      <c r="Q47" s="1173">
        <v>0.2</v>
      </c>
      <c r="R47" s="1173">
        <v>0.3</v>
      </c>
      <c r="S47" s="1173">
        <v>0.3</v>
      </c>
      <c r="T47" s="1173">
        <v>0.2</v>
      </c>
    </row>
  </sheetData>
  <sheetProtection password="DDB6" sheet="1"/>
  <mergeCells count="80">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H30:H31"/>
    <mergeCell ref="I30:I31"/>
    <mergeCell ref="J30:J31"/>
    <mergeCell ref="C34:C40"/>
    <mergeCell ref="D34:D40"/>
    <mergeCell ref="E34:E40"/>
    <mergeCell ref="F34:F40"/>
    <mergeCell ref="G34:G40"/>
    <mergeCell ref="H34:H40"/>
    <mergeCell ref="I34:I40"/>
    <mergeCell ref="J34:J40"/>
    <mergeCell ref="C30:C33"/>
    <mergeCell ref="D30:D33"/>
    <mergeCell ref="E30:E33"/>
    <mergeCell ref="F30:F33"/>
    <mergeCell ref="G30:G31"/>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47"/>
  <sheetViews>
    <sheetView topLeftCell="G1" zoomScale="75" zoomScaleNormal="75" workbookViewId="0">
      <selection activeCell="L39" sqref="L39"/>
    </sheetView>
  </sheetViews>
  <sheetFormatPr baseColWidth="10" defaultRowHeight="16.5" x14ac:dyDescent="0.3"/>
  <cols>
    <col min="1" max="1" width="13.425781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7" style="1178" customWidth="1"/>
    <col min="10" max="10" width="21" style="1178" customWidth="1"/>
    <col min="11" max="11" width="7" style="1178" customWidth="1"/>
    <col min="12" max="12" width="53.42578125" style="1" customWidth="1"/>
    <col min="13" max="13" width="7.5703125" style="1155" customWidth="1"/>
    <col min="14" max="14" width="21" style="1151" customWidth="1"/>
    <col min="15" max="15" width="39.85546875" style="1151" customWidth="1"/>
    <col min="16" max="16" width="21.140625" style="1151" customWidth="1"/>
    <col min="17" max="17" width="11.42578125" style="1151"/>
    <col min="18" max="18" width="10.140625" style="1151" customWidth="1"/>
    <col min="19" max="19" width="11.42578125" style="1151"/>
    <col min="20" max="20" width="11.5703125" style="1151" customWidth="1"/>
    <col min="21" max="21" width="22.140625" style="1311" hidden="1" customWidth="1"/>
    <col min="22" max="16384" width="11.42578125" style="1151"/>
  </cols>
  <sheetData>
    <row r="1" spans="1:21"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1"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1"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1"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1"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1"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1"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1"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1" s="287" customFormat="1" ht="30" customHeight="1" x14ac:dyDescent="0.3">
      <c r="A9" s="1429" t="s">
        <v>3333</v>
      </c>
      <c r="B9" s="1429"/>
      <c r="C9" s="1429"/>
      <c r="D9" s="1429"/>
      <c r="E9" s="1429"/>
      <c r="F9" s="1429"/>
      <c r="G9" s="1429"/>
      <c r="H9" s="1429"/>
      <c r="I9" s="1429"/>
      <c r="J9" s="1429"/>
      <c r="K9" s="1429"/>
      <c r="L9" s="1429"/>
      <c r="M9" s="1429"/>
      <c r="N9" s="1429"/>
      <c r="O9" s="1429"/>
      <c r="P9" s="1429"/>
      <c r="Q9" s="1429"/>
      <c r="R9" s="1429"/>
      <c r="S9" s="1429"/>
      <c r="T9" s="1429"/>
      <c r="U9" s="1301"/>
    </row>
    <row r="10" spans="1:21"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c r="U10" s="1302"/>
    </row>
    <row r="11" spans="1:21" s="1113" customFormat="1" ht="26.25" customHeight="1" x14ac:dyDescent="0.25">
      <c r="A11" s="2461" t="s">
        <v>2796</v>
      </c>
      <c r="B11" s="2461" t="s">
        <v>2797</v>
      </c>
      <c r="C11" s="2434" t="s">
        <v>2798</v>
      </c>
      <c r="D11" s="2461" t="s">
        <v>2799</v>
      </c>
      <c r="E11" s="2434" t="s">
        <v>2800</v>
      </c>
      <c r="F11" s="2461" t="s">
        <v>2801</v>
      </c>
      <c r="G11" s="2461" t="s">
        <v>2802</v>
      </c>
      <c r="H11" s="2434" t="s">
        <v>2803</v>
      </c>
      <c r="I11" s="2461" t="s">
        <v>2804</v>
      </c>
      <c r="J11" s="2447" t="s">
        <v>526</v>
      </c>
      <c r="K11" s="2461" t="s">
        <v>2805</v>
      </c>
      <c r="L11" s="2434" t="s">
        <v>2806</v>
      </c>
      <c r="M11" s="2461" t="s">
        <v>2807</v>
      </c>
      <c r="N11" s="2434" t="s">
        <v>2808</v>
      </c>
      <c r="O11" s="2434" t="s">
        <v>2809</v>
      </c>
      <c r="P11" s="2435" t="s">
        <v>2810</v>
      </c>
      <c r="Q11" s="2435"/>
      <c r="R11" s="2435"/>
      <c r="S11" s="2435"/>
      <c r="T11" s="2435"/>
      <c r="U11" s="1303" t="s">
        <v>3334</v>
      </c>
    </row>
    <row r="12" spans="1:21" s="1113" customFormat="1" ht="35.25" customHeight="1" x14ac:dyDescent="0.25">
      <c r="A12" s="2461"/>
      <c r="B12" s="2461"/>
      <c r="C12" s="2434"/>
      <c r="D12" s="2461"/>
      <c r="E12" s="2434"/>
      <c r="F12" s="2461"/>
      <c r="G12" s="2461"/>
      <c r="H12" s="2434"/>
      <c r="I12" s="2461"/>
      <c r="J12" s="2447"/>
      <c r="K12" s="2461"/>
      <c r="L12" s="2434"/>
      <c r="M12" s="2461"/>
      <c r="N12" s="2434"/>
      <c r="O12" s="2434"/>
      <c r="P12" s="1112" t="s">
        <v>2811</v>
      </c>
      <c r="Q12" s="1112" t="s">
        <v>2812</v>
      </c>
      <c r="R12" s="1112" t="s">
        <v>55</v>
      </c>
      <c r="S12" s="1112" t="s">
        <v>56</v>
      </c>
      <c r="T12" s="1112" t="s">
        <v>57</v>
      </c>
      <c r="U12" s="1304"/>
    </row>
    <row r="13" spans="1:21" s="1120" customFormat="1" ht="115.5" customHeight="1" x14ac:dyDescent="0.3">
      <c r="A13" s="2436" t="s">
        <v>2813</v>
      </c>
      <c r="B13" s="2455">
        <v>0.5</v>
      </c>
      <c r="C13" s="1114" t="s">
        <v>2814</v>
      </c>
      <c r="D13" s="1131">
        <v>0.15</v>
      </c>
      <c r="E13" s="1114" t="s">
        <v>2815</v>
      </c>
      <c r="F13" s="1131">
        <v>1</v>
      </c>
      <c r="G13" s="1131" t="s">
        <v>65</v>
      </c>
      <c r="H13" s="1114" t="s">
        <v>2816</v>
      </c>
      <c r="I13" s="1131">
        <v>1</v>
      </c>
      <c r="J13" s="1114" t="s">
        <v>370</v>
      </c>
      <c r="K13" s="1131" t="s">
        <v>69</v>
      </c>
      <c r="L13" s="1116" t="s">
        <v>2817</v>
      </c>
      <c r="M13" s="1156">
        <v>1</v>
      </c>
      <c r="N13" s="1118" t="s">
        <v>3335</v>
      </c>
      <c r="O13" s="1116" t="s">
        <v>2819</v>
      </c>
      <c r="P13" s="1305" t="s">
        <v>3336</v>
      </c>
      <c r="Q13" s="1305" t="s">
        <v>3337</v>
      </c>
      <c r="R13" s="1305" t="s">
        <v>3337</v>
      </c>
      <c r="S13" s="1305" t="s">
        <v>3337</v>
      </c>
      <c r="T13" s="1306" t="s">
        <v>3337</v>
      </c>
      <c r="U13" s="728" t="s">
        <v>3338</v>
      </c>
    </row>
    <row r="14" spans="1:21" s="1120" customFormat="1" ht="82.5" x14ac:dyDescent="0.3">
      <c r="A14" s="2436"/>
      <c r="B14" s="2455"/>
      <c r="C14" s="2433" t="s">
        <v>2820</v>
      </c>
      <c r="D14" s="2432">
        <v>0.2</v>
      </c>
      <c r="E14" s="2425" t="s">
        <v>2821</v>
      </c>
      <c r="F14" s="2452">
        <v>0.5</v>
      </c>
      <c r="G14" s="1158" t="s">
        <v>84</v>
      </c>
      <c r="H14" s="709" t="s">
        <v>2822</v>
      </c>
      <c r="I14" s="1158">
        <v>0.8</v>
      </c>
      <c r="J14" s="709" t="s">
        <v>370</v>
      </c>
      <c r="K14" s="1158" t="s">
        <v>87</v>
      </c>
      <c r="L14" s="701" t="s">
        <v>2823</v>
      </c>
      <c r="M14" s="1156">
        <v>1</v>
      </c>
      <c r="N14" s="1116" t="s">
        <v>690</v>
      </c>
      <c r="O14" s="701" t="s">
        <v>2825</v>
      </c>
      <c r="P14" s="1134"/>
      <c r="Q14" s="1116" t="s">
        <v>690</v>
      </c>
      <c r="R14" s="1116" t="s">
        <v>690</v>
      </c>
      <c r="S14" s="1116" t="s">
        <v>690</v>
      </c>
      <c r="T14" s="1116" t="s">
        <v>690</v>
      </c>
      <c r="U14" s="1305" t="s">
        <v>3339</v>
      </c>
    </row>
    <row r="15" spans="1:21" s="1120" customFormat="1" ht="55.5" customHeight="1" x14ac:dyDescent="0.3">
      <c r="A15" s="2436"/>
      <c r="B15" s="2455"/>
      <c r="C15" s="2433"/>
      <c r="D15" s="2432"/>
      <c r="E15" s="2425"/>
      <c r="F15" s="2452"/>
      <c r="G15" s="1158" t="s">
        <v>93</v>
      </c>
      <c r="H15" s="709" t="s">
        <v>2827</v>
      </c>
      <c r="I15" s="1158">
        <v>0.2</v>
      </c>
      <c r="J15" s="709" t="s">
        <v>370</v>
      </c>
      <c r="K15" s="1158" t="s">
        <v>97</v>
      </c>
      <c r="L15" s="701" t="s">
        <v>2828</v>
      </c>
      <c r="M15" s="1156">
        <v>1</v>
      </c>
      <c r="N15" s="1116" t="s">
        <v>690</v>
      </c>
      <c r="O15" s="701" t="s">
        <v>2830</v>
      </c>
      <c r="P15" s="1134"/>
      <c r="Q15" s="1116" t="s">
        <v>690</v>
      </c>
      <c r="R15" s="1116" t="s">
        <v>690</v>
      </c>
      <c r="S15" s="1116" t="s">
        <v>690</v>
      </c>
      <c r="T15" s="1116" t="s">
        <v>690</v>
      </c>
      <c r="U15" s="1305" t="s">
        <v>3339</v>
      </c>
    </row>
    <row r="16" spans="1:21" s="1308" customFormat="1" ht="198" x14ac:dyDescent="0.3">
      <c r="A16" s="2436"/>
      <c r="B16" s="2455"/>
      <c r="C16" s="2433"/>
      <c r="D16" s="2432"/>
      <c r="E16" s="2425" t="s">
        <v>2831</v>
      </c>
      <c r="F16" s="2452">
        <v>0.5</v>
      </c>
      <c r="G16" s="2452" t="s">
        <v>101</v>
      </c>
      <c r="H16" s="2425" t="s">
        <v>2832</v>
      </c>
      <c r="I16" s="2452">
        <v>1</v>
      </c>
      <c r="J16" s="2425" t="s">
        <v>370</v>
      </c>
      <c r="K16" s="1158" t="s">
        <v>104</v>
      </c>
      <c r="L16" s="701" t="s">
        <v>2833</v>
      </c>
      <c r="M16" s="1156">
        <v>0.2</v>
      </c>
      <c r="N16" s="1118" t="s">
        <v>3340</v>
      </c>
      <c r="O16" s="724" t="s">
        <v>3341</v>
      </c>
      <c r="P16" s="1307" t="s">
        <v>3342</v>
      </c>
      <c r="Q16" s="1307" t="s">
        <v>3343</v>
      </c>
      <c r="R16" s="1307" t="s">
        <v>3344</v>
      </c>
      <c r="S16" s="1307" t="s">
        <v>3344</v>
      </c>
      <c r="T16" s="1307" t="s">
        <v>3345</v>
      </c>
      <c r="U16" s="1307" t="s">
        <v>3346</v>
      </c>
    </row>
    <row r="17" spans="1:21" s="1120" customFormat="1" ht="246" customHeight="1" x14ac:dyDescent="0.3">
      <c r="A17" s="2436"/>
      <c r="B17" s="2455"/>
      <c r="C17" s="2433"/>
      <c r="D17" s="2432"/>
      <c r="E17" s="2425"/>
      <c r="F17" s="2452"/>
      <c r="G17" s="2452"/>
      <c r="H17" s="2425"/>
      <c r="I17" s="2452"/>
      <c r="J17" s="2425"/>
      <c r="K17" s="1158" t="s">
        <v>341</v>
      </c>
      <c r="L17" s="879" t="s">
        <v>2835</v>
      </c>
      <c r="M17" s="1160">
        <v>0.5</v>
      </c>
      <c r="N17" s="1118" t="s">
        <v>3347</v>
      </c>
      <c r="O17" s="724" t="s">
        <v>2836</v>
      </c>
      <c r="P17" s="1305" t="s">
        <v>3348</v>
      </c>
      <c r="Q17" s="1305">
        <v>2</v>
      </c>
      <c r="R17" s="1305">
        <v>2</v>
      </c>
      <c r="S17" s="1305">
        <v>2</v>
      </c>
      <c r="T17" s="1305">
        <v>2</v>
      </c>
      <c r="U17" s="1309" t="s">
        <v>3349</v>
      </c>
    </row>
    <row r="18" spans="1:21" s="1120" customFormat="1" ht="66" x14ac:dyDescent="0.3">
      <c r="A18" s="2436"/>
      <c r="B18" s="2455"/>
      <c r="C18" s="2433"/>
      <c r="D18" s="2432"/>
      <c r="E18" s="2425"/>
      <c r="F18" s="2452"/>
      <c r="G18" s="2452"/>
      <c r="H18" s="2425"/>
      <c r="I18" s="2452"/>
      <c r="J18" s="2425"/>
      <c r="K18" s="1158" t="s">
        <v>342</v>
      </c>
      <c r="L18" s="701" t="s">
        <v>2837</v>
      </c>
      <c r="M18" s="1156">
        <v>0.3</v>
      </c>
      <c r="N18" s="1118" t="s">
        <v>3347</v>
      </c>
      <c r="O18" s="701" t="s">
        <v>2825</v>
      </c>
      <c r="P18" s="1305" t="s">
        <v>3350</v>
      </c>
      <c r="Q18" s="1305" t="s">
        <v>3351</v>
      </c>
      <c r="R18" s="1305" t="s">
        <v>3351</v>
      </c>
      <c r="S18" s="1305" t="s">
        <v>3351</v>
      </c>
      <c r="T18" s="1305" t="s">
        <v>3352</v>
      </c>
      <c r="U18" s="728" t="s">
        <v>3353</v>
      </c>
    </row>
    <row r="19" spans="1:21" s="1120" customFormat="1" ht="132" customHeight="1" x14ac:dyDescent="0.3">
      <c r="A19" s="2436"/>
      <c r="B19" s="2455"/>
      <c r="C19" s="2433" t="s">
        <v>2838</v>
      </c>
      <c r="D19" s="2432">
        <v>0.2</v>
      </c>
      <c r="E19" s="2425" t="s">
        <v>2839</v>
      </c>
      <c r="F19" s="2432">
        <v>1</v>
      </c>
      <c r="G19" s="2432" t="s">
        <v>107</v>
      </c>
      <c r="H19" s="2431" t="s">
        <v>2840</v>
      </c>
      <c r="I19" s="2452">
        <v>0.6</v>
      </c>
      <c r="J19" s="2431" t="s">
        <v>370</v>
      </c>
      <c r="K19" s="1158" t="s">
        <v>110</v>
      </c>
      <c r="L19" s="703" t="s">
        <v>2841</v>
      </c>
      <c r="M19" s="1156">
        <v>0.15</v>
      </c>
      <c r="N19" s="1126" t="s">
        <v>2818</v>
      </c>
      <c r="O19" s="1127" t="s">
        <v>2842</v>
      </c>
      <c r="P19" s="1119">
        <v>4</v>
      </c>
      <c r="Q19" s="1119">
        <v>1</v>
      </c>
      <c r="R19" s="1119">
        <v>1</v>
      </c>
      <c r="S19" s="1119">
        <v>1</v>
      </c>
      <c r="T19" s="1119">
        <v>1</v>
      </c>
    </row>
    <row r="20" spans="1:21" s="1120" customFormat="1" ht="188.25" customHeight="1" x14ac:dyDescent="0.3">
      <c r="A20" s="2436"/>
      <c r="B20" s="2455"/>
      <c r="C20" s="2433"/>
      <c r="D20" s="2432"/>
      <c r="E20" s="2425"/>
      <c r="F20" s="2432"/>
      <c r="G20" s="2432"/>
      <c r="H20" s="2431"/>
      <c r="I20" s="2452"/>
      <c r="J20" s="2431"/>
      <c r="K20" s="1158" t="s">
        <v>345</v>
      </c>
      <c r="L20" s="703" t="s">
        <v>2843</v>
      </c>
      <c r="M20" s="1156">
        <v>0.1</v>
      </c>
      <c r="N20" s="1126" t="s">
        <v>2818</v>
      </c>
      <c r="O20" s="1127" t="s">
        <v>2844</v>
      </c>
      <c r="P20" s="1119">
        <v>4</v>
      </c>
      <c r="Q20" s="1119">
        <v>1</v>
      </c>
      <c r="R20" s="1119">
        <v>1</v>
      </c>
      <c r="S20" s="1119">
        <v>1</v>
      </c>
      <c r="T20" s="1119">
        <v>1</v>
      </c>
    </row>
    <row r="21" spans="1:21" s="1120" customFormat="1" ht="116.25" customHeight="1" x14ac:dyDescent="0.3">
      <c r="A21" s="2436"/>
      <c r="B21" s="2455"/>
      <c r="C21" s="2433"/>
      <c r="D21" s="2432"/>
      <c r="E21" s="2425"/>
      <c r="F21" s="2432"/>
      <c r="G21" s="2432"/>
      <c r="H21" s="2431"/>
      <c r="I21" s="2452"/>
      <c r="J21" s="2431"/>
      <c r="K21" s="1158" t="s">
        <v>1755</v>
      </c>
      <c r="L21" s="1164" t="s">
        <v>2845</v>
      </c>
      <c r="M21" s="1156">
        <v>0.15</v>
      </c>
      <c r="N21" s="1126"/>
      <c r="O21" s="1127" t="s">
        <v>2846</v>
      </c>
      <c r="P21" s="1119">
        <v>3</v>
      </c>
      <c r="Q21" s="1119"/>
      <c r="R21" s="1119">
        <v>1</v>
      </c>
      <c r="S21" s="1119">
        <v>1</v>
      </c>
      <c r="T21" s="1119">
        <v>1</v>
      </c>
    </row>
    <row r="22" spans="1:21" s="1120" customFormat="1" ht="121.5" customHeight="1" x14ac:dyDescent="0.3">
      <c r="A22" s="2436"/>
      <c r="B22" s="2455"/>
      <c r="C22" s="2433"/>
      <c r="D22" s="2432"/>
      <c r="E22" s="2425"/>
      <c r="F22" s="2432"/>
      <c r="G22" s="2432"/>
      <c r="H22" s="2431"/>
      <c r="I22" s="2452"/>
      <c r="J22" s="2431"/>
      <c r="K22" s="1158" t="s">
        <v>2197</v>
      </c>
      <c r="L22" s="1164" t="s">
        <v>2978</v>
      </c>
      <c r="M22" s="1156">
        <v>0.1</v>
      </c>
      <c r="N22" s="1126"/>
      <c r="O22" s="1127" t="s">
        <v>2848</v>
      </c>
      <c r="P22" s="1119">
        <v>9</v>
      </c>
      <c r="Q22" s="1119"/>
      <c r="R22" s="1119">
        <v>3</v>
      </c>
      <c r="S22" s="1119">
        <v>3</v>
      </c>
      <c r="T22" s="1119">
        <v>3</v>
      </c>
    </row>
    <row r="23" spans="1:21" s="1120" customFormat="1" ht="116.25" customHeight="1" x14ac:dyDescent="0.3">
      <c r="A23" s="2436"/>
      <c r="B23" s="2455"/>
      <c r="C23" s="2433"/>
      <c r="D23" s="2432"/>
      <c r="E23" s="2425"/>
      <c r="F23" s="2432"/>
      <c r="G23" s="2432"/>
      <c r="H23" s="2431"/>
      <c r="I23" s="2452"/>
      <c r="J23" s="2431"/>
      <c r="K23" s="1158" t="s">
        <v>2201</v>
      </c>
      <c r="L23" s="1164" t="s">
        <v>2849</v>
      </c>
      <c r="M23" s="1156">
        <v>0.1</v>
      </c>
      <c r="N23" s="1126"/>
      <c r="O23" s="1127" t="s">
        <v>2933</v>
      </c>
      <c r="P23" s="1119">
        <v>3</v>
      </c>
      <c r="Q23" s="1119"/>
      <c r="R23" s="1119">
        <v>1</v>
      </c>
      <c r="S23" s="1119">
        <v>1</v>
      </c>
      <c r="T23" s="1119">
        <v>1</v>
      </c>
    </row>
    <row r="24" spans="1:21" s="1120" customFormat="1" ht="77.25" customHeight="1" x14ac:dyDescent="0.3">
      <c r="A24" s="2436"/>
      <c r="B24" s="2455"/>
      <c r="C24" s="2433"/>
      <c r="D24" s="2432"/>
      <c r="E24" s="2425"/>
      <c r="F24" s="2432"/>
      <c r="G24" s="2432"/>
      <c r="H24" s="2431"/>
      <c r="I24" s="2452"/>
      <c r="J24" s="2431"/>
      <c r="K24" s="1158" t="s">
        <v>2204</v>
      </c>
      <c r="L24" s="1127" t="s">
        <v>2850</v>
      </c>
      <c r="M24" s="1156">
        <v>0.4</v>
      </c>
      <c r="N24" s="1126" t="s">
        <v>2818</v>
      </c>
      <c r="O24" s="1127" t="s">
        <v>2851</v>
      </c>
      <c r="P24" s="1119">
        <v>4</v>
      </c>
      <c r="Q24" s="1119">
        <v>1</v>
      </c>
      <c r="R24" s="1119">
        <v>1</v>
      </c>
      <c r="S24" s="1119">
        <v>1</v>
      </c>
      <c r="T24" s="1119">
        <v>1</v>
      </c>
    </row>
    <row r="25" spans="1:21" s="1120" customFormat="1" ht="68.25" customHeight="1" x14ac:dyDescent="0.3">
      <c r="A25" s="2436"/>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1" s="1120" customFormat="1" ht="49.5" x14ac:dyDescent="0.3">
      <c r="A26" s="2436"/>
      <c r="B26" s="2455"/>
      <c r="C26" s="2433" t="s">
        <v>2855</v>
      </c>
      <c r="D26" s="2432">
        <v>0.15</v>
      </c>
      <c r="E26" s="2425" t="s">
        <v>2856</v>
      </c>
      <c r="F26" s="2432">
        <v>1</v>
      </c>
      <c r="G26" s="2432" t="s">
        <v>121</v>
      </c>
      <c r="H26" s="2431" t="s">
        <v>2857</v>
      </c>
      <c r="I26" s="2432">
        <v>1</v>
      </c>
      <c r="J26" s="2431" t="s">
        <v>370</v>
      </c>
      <c r="K26" s="1131" t="s">
        <v>124</v>
      </c>
      <c r="L26" s="1129" t="s">
        <v>2858</v>
      </c>
      <c r="M26" s="1156">
        <v>0.25</v>
      </c>
      <c r="N26" s="1118" t="s">
        <v>690</v>
      </c>
      <c r="O26" s="1129" t="s">
        <v>2860</v>
      </c>
      <c r="P26" s="1116" t="s">
        <v>690</v>
      </c>
      <c r="Q26" s="1116" t="s">
        <v>690</v>
      </c>
      <c r="R26" s="1116" t="s">
        <v>690</v>
      </c>
      <c r="S26" s="1116" t="s">
        <v>690</v>
      </c>
      <c r="T26" s="1116" t="s">
        <v>690</v>
      </c>
      <c r="U26" s="1305" t="s">
        <v>3354</v>
      </c>
    </row>
    <row r="27" spans="1:21" s="1120" customFormat="1" ht="66" x14ac:dyDescent="0.3">
      <c r="A27" s="2436"/>
      <c r="B27" s="2455"/>
      <c r="C27" s="2433"/>
      <c r="D27" s="2432"/>
      <c r="E27" s="2425"/>
      <c r="F27" s="2432"/>
      <c r="G27" s="2432"/>
      <c r="H27" s="2431"/>
      <c r="I27" s="2432"/>
      <c r="J27" s="2431"/>
      <c r="K27" s="1131" t="s">
        <v>1020</v>
      </c>
      <c r="L27" s="1129" t="s">
        <v>2861</v>
      </c>
      <c r="M27" s="1156">
        <v>0.25</v>
      </c>
      <c r="N27" s="1118" t="s">
        <v>3355</v>
      </c>
      <c r="O27" s="1129" t="s">
        <v>2863</v>
      </c>
      <c r="P27" s="1305" t="s">
        <v>3356</v>
      </c>
      <c r="Q27" s="1134"/>
      <c r="R27" s="1134">
        <v>1</v>
      </c>
      <c r="S27" s="1134"/>
      <c r="T27" s="1134">
        <v>1</v>
      </c>
      <c r="U27" s="1305" t="s">
        <v>3357</v>
      </c>
    </row>
    <row r="28" spans="1:21" s="1120" customFormat="1" ht="148.5" x14ac:dyDescent="0.3">
      <c r="A28" s="2436"/>
      <c r="B28" s="2455"/>
      <c r="C28" s="2433"/>
      <c r="D28" s="2432"/>
      <c r="E28" s="2425"/>
      <c r="F28" s="2432"/>
      <c r="G28" s="2432"/>
      <c r="H28" s="2431"/>
      <c r="I28" s="2432"/>
      <c r="J28" s="2431"/>
      <c r="K28" s="1131" t="s">
        <v>1775</v>
      </c>
      <c r="L28" s="1129" t="s">
        <v>2864</v>
      </c>
      <c r="M28" s="1156">
        <v>0.25</v>
      </c>
      <c r="N28" s="1118" t="s">
        <v>3358</v>
      </c>
      <c r="O28" s="1129" t="s">
        <v>2865</v>
      </c>
      <c r="P28" s="1305" t="s">
        <v>3359</v>
      </c>
      <c r="Q28" s="1305" t="s">
        <v>3360</v>
      </c>
      <c r="R28" s="1305" t="s">
        <v>3361</v>
      </c>
      <c r="S28" s="1305" t="s">
        <v>3361</v>
      </c>
      <c r="T28" s="1305" t="s">
        <v>3361</v>
      </c>
      <c r="U28" s="728" t="s">
        <v>3362</v>
      </c>
    </row>
    <row r="29" spans="1:21" s="1120" customFormat="1" ht="66" x14ac:dyDescent="0.3">
      <c r="A29" s="2436"/>
      <c r="B29" s="2455"/>
      <c r="C29" s="2433"/>
      <c r="D29" s="2432"/>
      <c r="E29" s="2425"/>
      <c r="F29" s="2432"/>
      <c r="G29" s="2432"/>
      <c r="H29" s="2431"/>
      <c r="I29" s="2432"/>
      <c r="J29" s="2431"/>
      <c r="K29" s="1131" t="s">
        <v>1778</v>
      </c>
      <c r="L29" s="1129" t="s">
        <v>2866</v>
      </c>
      <c r="M29" s="1156">
        <v>0.25</v>
      </c>
      <c r="N29" s="1118" t="s">
        <v>3358</v>
      </c>
      <c r="O29" s="1129" t="s">
        <v>2867</v>
      </c>
      <c r="P29" s="1134" t="s">
        <v>3363</v>
      </c>
      <c r="Q29" s="1134">
        <v>1</v>
      </c>
      <c r="R29" s="1134">
        <v>1</v>
      </c>
      <c r="S29" s="1134">
        <v>1</v>
      </c>
      <c r="T29" s="1134">
        <v>1</v>
      </c>
      <c r="U29" s="728" t="s">
        <v>3364</v>
      </c>
    </row>
    <row r="30" spans="1:21" s="1120" customFormat="1" ht="106.5" customHeight="1" x14ac:dyDescent="0.3">
      <c r="A30" s="2436"/>
      <c r="B30" s="2455"/>
      <c r="C30" s="2431" t="s">
        <v>2868</v>
      </c>
      <c r="D30" s="2432">
        <v>0.15</v>
      </c>
      <c r="E30" s="2425" t="s">
        <v>2869</v>
      </c>
      <c r="F30" s="2432">
        <v>1</v>
      </c>
      <c r="G30" s="2432" t="s">
        <v>127</v>
      </c>
      <c r="H30" s="2425" t="s">
        <v>2870</v>
      </c>
      <c r="I30" s="2432">
        <v>0.4</v>
      </c>
      <c r="J30" s="2425" t="s">
        <v>370</v>
      </c>
      <c r="K30" s="1131" t="s">
        <v>130</v>
      </c>
      <c r="L30" s="701" t="s">
        <v>2871</v>
      </c>
      <c r="M30" s="1156">
        <v>0.5</v>
      </c>
      <c r="N30" s="1118" t="s">
        <v>3358</v>
      </c>
      <c r="O30" s="701" t="s">
        <v>2872</v>
      </c>
      <c r="P30" s="1305" t="s">
        <v>3365</v>
      </c>
      <c r="Q30" s="1134">
        <v>1</v>
      </c>
      <c r="R30" s="1134">
        <v>1</v>
      </c>
      <c r="S30" s="1134">
        <v>1</v>
      </c>
      <c r="T30" s="1134">
        <v>1</v>
      </c>
      <c r="U30" s="728" t="s">
        <v>3366</v>
      </c>
    </row>
    <row r="31" spans="1:21" s="1120" customFormat="1" ht="66" x14ac:dyDescent="0.3">
      <c r="A31" s="2436"/>
      <c r="B31" s="2455"/>
      <c r="C31" s="2431"/>
      <c r="D31" s="2432"/>
      <c r="E31" s="2425"/>
      <c r="F31" s="2432"/>
      <c r="G31" s="2432"/>
      <c r="H31" s="2425"/>
      <c r="I31" s="2432"/>
      <c r="J31" s="2425"/>
      <c r="K31" s="1131" t="s">
        <v>737</v>
      </c>
      <c r="L31" s="701" t="s">
        <v>2873</v>
      </c>
      <c r="M31" s="1156">
        <v>0.5</v>
      </c>
      <c r="N31" s="1118" t="s">
        <v>3358</v>
      </c>
      <c r="O31" s="701" t="s">
        <v>2874</v>
      </c>
      <c r="P31" s="1305" t="s">
        <v>3365</v>
      </c>
      <c r="Q31" s="1134">
        <v>1</v>
      </c>
      <c r="R31" s="1134">
        <v>1</v>
      </c>
      <c r="S31" s="1134">
        <v>1</v>
      </c>
      <c r="T31" s="1134">
        <v>1</v>
      </c>
      <c r="U31" s="728" t="s">
        <v>3367</v>
      </c>
    </row>
    <row r="32" spans="1:21" s="1120" customFormat="1" ht="168" customHeight="1" x14ac:dyDescent="0.3">
      <c r="A32" s="2436"/>
      <c r="B32" s="2455"/>
      <c r="C32" s="2431"/>
      <c r="D32" s="2432"/>
      <c r="E32" s="2425"/>
      <c r="F32" s="2432"/>
      <c r="G32" s="1131" t="s">
        <v>132</v>
      </c>
      <c r="H32" s="709" t="s">
        <v>2875</v>
      </c>
      <c r="I32" s="1131">
        <v>0.3</v>
      </c>
      <c r="J32" s="709" t="s">
        <v>370</v>
      </c>
      <c r="K32" s="1131" t="s">
        <v>136</v>
      </c>
      <c r="L32" s="701" t="s">
        <v>2876</v>
      </c>
      <c r="M32" s="1156">
        <v>1</v>
      </c>
      <c r="N32" s="1122"/>
      <c r="O32" s="701" t="s">
        <v>2877</v>
      </c>
      <c r="P32" s="1157">
        <v>48</v>
      </c>
      <c r="Q32" s="1159" t="s">
        <v>2878</v>
      </c>
      <c r="R32" s="1159" t="s">
        <v>2878</v>
      </c>
      <c r="S32" s="1159" t="s">
        <v>2878</v>
      </c>
      <c r="T32" s="1159" t="s">
        <v>2878</v>
      </c>
    </row>
    <row r="33" spans="1:21" s="1120" customFormat="1" ht="66" x14ac:dyDescent="0.3">
      <c r="A33" s="2436"/>
      <c r="B33" s="2455"/>
      <c r="C33" s="2431"/>
      <c r="D33" s="2432"/>
      <c r="E33" s="2425"/>
      <c r="F33" s="2432"/>
      <c r="G33" s="1132" t="s">
        <v>140</v>
      </c>
      <c r="H33" s="1128" t="s">
        <v>2879</v>
      </c>
      <c r="I33" s="1131">
        <v>0.3</v>
      </c>
      <c r="J33" s="1128" t="s">
        <v>370</v>
      </c>
      <c r="K33" s="1133" t="s">
        <v>143</v>
      </c>
      <c r="L33" s="1128" t="s">
        <v>2880</v>
      </c>
      <c r="M33" s="1156">
        <v>1</v>
      </c>
      <c r="N33" s="1122"/>
      <c r="O33" s="701" t="s">
        <v>2881</v>
      </c>
      <c r="P33" s="1157">
        <v>48</v>
      </c>
      <c r="Q33" s="1159" t="s">
        <v>2878</v>
      </c>
      <c r="R33" s="1159" t="s">
        <v>2878</v>
      </c>
      <c r="S33" s="1159" t="s">
        <v>2878</v>
      </c>
      <c r="T33" s="1159" t="s">
        <v>2878</v>
      </c>
      <c r="U33" s="728"/>
    </row>
    <row r="34" spans="1:21" s="1120" customFormat="1" ht="165" x14ac:dyDescent="0.3">
      <c r="A34" s="2436"/>
      <c r="B34" s="2455"/>
      <c r="C34" s="2428" t="s">
        <v>2882</v>
      </c>
      <c r="D34" s="2432">
        <v>0.15</v>
      </c>
      <c r="E34" s="2428" t="s">
        <v>2883</v>
      </c>
      <c r="F34" s="2432">
        <v>1</v>
      </c>
      <c r="G34" s="2432" t="s">
        <v>762</v>
      </c>
      <c r="H34" s="2428" t="s">
        <v>2884</v>
      </c>
      <c r="I34" s="2455">
        <v>1</v>
      </c>
      <c r="J34" s="2427" t="s">
        <v>574</v>
      </c>
      <c r="K34" s="1310" t="s">
        <v>766</v>
      </c>
      <c r="L34" s="879" t="s">
        <v>2885</v>
      </c>
      <c r="M34" s="1160">
        <v>0.2</v>
      </c>
      <c r="N34" s="1118" t="s">
        <v>3368</v>
      </c>
      <c r="O34" s="701" t="s">
        <v>2886</v>
      </c>
      <c r="P34" s="1305" t="s">
        <v>3369</v>
      </c>
      <c r="Q34" s="1305" t="s">
        <v>3370</v>
      </c>
      <c r="R34" s="1305" t="s">
        <v>3370</v>
      </c>
      <c r="S34" s="1305" t="s">
        <v>3370</v>
      </c>
      <c r="T34" s="1305" t="s">
        <v>3370</v>
      </c>
      <c r="U34" s="728"/>
    </row>
    <row r="35" spans="1:21" s="1120" customFormat="1" ht="66" x14ac:dyDescent="0.3">
      <c r="A35" s="2436"/>
      <c r="B35" s="2455"/>
      <c r="C35" s="2428"/>
      <c r="D35" s="2432"/>
      <c r="E35" s="2428"/>
      <c r="F35" s="2432"/>
      <c r="G35" s="2432"/>
      <c r="H35" s="2428"/>
      <c r="I35" s="2455"/>
      <c r="J35" s="2428"/>
      <c r="K35" s="1310" t="s">
        <v>770</v>
      </c>
      <c r="L35" s="879" t="s">
        <v>2887</v>
      </c>
      <c r="M35" s="1160">
        <v>0.2</v>
      </c>
      <c r="N35" s="1118" t="s">
        <v>3371</v>
      </c>
      <c r="O35" s="701" t="s">
        <v>3372</v>
      </c>
      <c r="P35" s="1159" t="s">
        <v>3373</v>
      </c>
      <c r="Q35" s="1134">
        <v>1</v>
      </c>
      <c r="R35" s="1134">
        <v>1</v>
      </c>
      <c r="S35" s="1134">
        <v>1</v>
      </c>
      <c r="T35" s="1134">
        <v>1</v>
      </c>
      <c r="U35" s="728" t="s">
        <v>3374</v>
      </c>
    </row>
    <row r="36" spans="1:21" s="1120" customFormat="1" ht="66" x14ac:dyDescent="0.3">
      <c r="A36" s="2436"/>
      <c r="B36" s="2455"/>
      <c r="C36" s="2428"/>
      <c r="D36" s="2432"/>
      <c r="E36" s="2428"/>
      <c r="F36" s="2432"/>
      <c r="G36" s="2432"/>
      <c r="H36" s="2428"/>
      <c r="I36" s="2455"/>
      <c r="J36" s="2428"/>
      <c r="K36" s="1310" t="s">
        <v>772</v>
      </c>
      <c r="L36" s="879" t="s">
        <v>2889</v>
      </c>
      <c r="M36" s="1160">
        <v>0.1</v>
      </c>
      <c r="N36" s="1118" t="s">
        <v>3371</v>
      </c>
      <c r="O36" s="701" t="s">
        <v>2890</v>
      </c>
      <c r="P36" s="1159" t="s">
        <v>3373</v>
      </c>
      <c r="Q36" s="1134">
        <v>1</v>
      </c>
      <c r="R36" s="1134">
        <v>1</v>
      </c>
      <c r="S36" s="1134">
        <v>1</v>
      </c>
      <c r="T36" s="1134">
        <v>1</v>
      </c>
      <c r="U36" s="728" t="s">
        <v>3375</v>
      </c>
    </row>
    <row r="37" spans="1:21" s="1120" customFormat="1" ht="82.5" x14ac:dyDescent="0.3">
      <c r="A37" s="2436"/>
      <c r="B37" s="2455"/>
      <c r="C37" s="2428"/>
      <c r="D37" s="2432"/>
      <c r="E37" s="2428"/>
      <c r="F37" s="2432"/>
      <c r="G37" s="2432"/>
      <c r="H37" s="2428"/>
      <c r="I37" s="2455"/>
      <c r="J37" s="2428"/>
      <c r="K37" s="1310" t="s">
        <v>2051</v>
      </c>
      <c r="L37" s="879" t="s">
        <v>2891</v>
      </c>
      <c r="M37" s="1160">
        <v>0.1</v>
      </c>
      <c r="N37" s="1118" t="s">
        <v>3376</v>
      </c>
      <c r="O37" s="701" t="s">
        <v>2892</v>
      </c>
      <c r="P37" s="1305" t="s">
        <v>3377</v>
      </c>
      <c r="Q37" s="1305" t="s">
        <v>3378</v>
      </c>
      <c r="R37" s="1305" t="s">
        <v>3378</v>
      </c>
      <c r="S37" s="1305" t="s">
        <v>3378</v>
      </c>
      <c r="T37" s="1305" t="s">
        <v>3378</v>
      </c>
      <c r="U37" s="728" t="s">
        <v>3379</v>
      </c>
    </row>
    <row r="38" spans="1:21" s="1120" customFormat="1" ht="99" x14ac:dyDescent="0.3">
      <c r="A38" s="2436"/>
      <c r="B38" s="2455"/>
      <c r="C38" s="2428"/>
      <c r="D38" s="2432"/>
      <c r="E38" s="2428"/>
      <c r="F38" s="2432"/>
      <c r="G38" s="2432"/>
      <c r="H38" s="2428"/>
      <c r="I38" s="2455"/>
      <c r="J38" s="2428"/>
      <c r="K38" s="1310" t="s">
        <v>2054</v>
      </c>
      <c r="L38" s="879" t="s">
        <v>2893</v>
      </c>
      <c r="M38" s="1160">
        <v>0.2</v>
      </c>
      <c r="N38" s="1118" t="s">
        <v>3380</v>
      </c>
      <c r="O38" s="701" t="s">
        <v>2894</v>
      </c>
      <c r="P38" s="1305" t="s">
        <v>3381</v>
      </c>
      <c r="Q38" s="1134"/>
      <c r="R38" s="1305" t="s">
        <v>3382</v>
      </c>
      <c r="S38" s="1134"/>
      <c r="T38" s="1305" t="s">
        <v>3382</v>
      </c>
      <c r="U38" s="728" t="s">
        <v>3383</v>
      </c>
    </row>
    <row r="39" spans="1:21" s="1120" customFormat="1" ht="99" x14ac:dyDescent="0.3">
      <c r="A39" s="2436"/>
      <c r="B39" s="2455"/>
      <c r="C39" s="2428"/>
      <c r="D39" s="2432"/>
      <c r="E39" s="2428"/>
      <c r="F39" s="2432"/>
      <c r="G39" s="2432"/>
      <c r="H39" s="2428"/>
      <c r="I39" s="2455"/>
      <c r="J39" s="2428"/>
      <c r="K39" s="1310" t="s">
        <v>2057</v>
      </c>
      <c r="L39" s="879" t="s">
        <v>2895</v>
      </c>
      <c r="M39" s="1160">
        <v>0.1</v>
      </c>
      <c r="N39" s="1118" t="s">
        <v>3380</v>
      </c>
      <c r="O39" s="701" t="s">
        <v>2896</v>
      </c>
      <c r="P39" s="1305" t="s">
        <v>3384</v>
      </c>
      <c r="Q39" s="1305" t="s">
        <v>3385</v>
      </c>
      <c r="R39" s="1305" t="s">
        <v>3385</v>
      </c>
      <c r="S39" s="1305" t="s">
        <v>3385</v>
      </c>
      <c r="T39" s="1305" t="s">
        <v>3385</v>
      </c>
      <c r="U39" s="728" t="s">
        <v>3386</v>
      </c>
    </row>
    <row r="40" spans="1:21" s="1120" customFormat="1" ht="66" x14ac:dyDescent="0.3">
      <c r="A40" s="2436"/>
      <c r="B40" s="2455"/>
      <c r="C40" s="2428"/>
      <c r="D40" s="2432"/>
      <c r="E40" s="2428"/>
      <c r="F40" s="2432"/>
      <c r="G40" s="2432"/>
      <c r="H40" s="2428"/>
      <c r="I40" s="2455"/>
      <c r="J40" s="2428"/>
      <c r="K40" s="1310" t="s">
        <v>2060</v>
      </c>
      <c r="L40" s="879" t="s">
        <v>2897</v>
      </c>
      <c r="M40" s="1160">
        <v>0.1</v>
      </c>
      <c r="N40" s="1118" t="s">
        <v>3387</v>
      </c>
      <c r="O40" s="701" t="s">
        <v>2898</v>
      </c>
      <c r="P40" s="1305" t="s">
        <v>3388</v>
      </c>
      <c r="Q40" s="1134">
        <v>3</v>
      </c>
      <c r="R40" s="1134">
        <v>3</v>
      </c>
      <c r="S40" s="1134">
        <v>3</v>
      </c>
      <c r="T40" s="1134">
        <v>3</v>
      </c>
      <c r="U40" s="1159" t="s">
        <v>3389</v>
      </c>
    </row>
    <row r="41" spans="1:21" s="1120" customFormat="1" ht="115.5" x14ac:dyDescent="0.3">
      <c r="A41" s="2436"/>
      <c r="B41" s="2455">
        <v>0.5</v>
      </c>
      <c r="C41" s="2425" t="s">
        <v>2899</v>
      </c>
      <c r="D41" s="2432">
        <v>1</v>
      </c>
      <c r="E41" s="2425" t="s">
        <v>2900</v>
      </c>
      <c r="F41" s="2432">
        <v>1</v>
      </c>
      <c r="G41" s="2432" t="s">
        <v>776</v>
      </c>
      <c r="H41" s="2420" t="s">
        <v>2901</v>
      </c>
      <c r="I41" s="2452">
        <v>0.2</v>
      </c>
      <c r="J41" s="2420" t="s">
        <v>370</v>
      </c>
      <c r="K41" s="1158" t="s">
        <v>779</v>
      </c>
      <c r="L41" s="1140" t="s">
        <v>2902</v>
      </c>
      <c r="M41" s="1156">
        <v>0.5</v>
      </c>
      <c r="N41" s="1118" t="s">
        <v>3390</v>
      </c>
      <c r="O41" s="1140" t="s">
        <v>2903</v>
      </c>
      <c r="P41" s="1305" t="s">
        <v>3391</v>
      </c>
      <c r="Q41" s="1305" t="s">
        <v>2903</v>
      </c>
      <c r="R41" s="1305" t="s">
        <v>3392</v>
      </c>
      <c r="S41" s="1305" t="s">
        <v>3392</v>
      </c>
      <c r="T41" s="1305" t="s">
        <v>2213</v>
      </c>
      <c r="U41" s="1134" t="s">
        <v>3393</v>
      </c>
    </row>
    <row r="42" spans="1:21" s="1120" customFormat="1" ht="99" x14ac:dyDescent="0.3">
      <c r="A42" s="2436"/>
      <c r="B42" s="2455"/>
      <c r="C42" s="2425"/>
      <c r="D42" s="2432"/>
      <c r="E42" s="2425"/>
      <c r="F42" s="2432"/>
      <c r="G42" s="2432"/>
      <c r="H42" s="2420"/>
      <c r="I42" s="2452"/>
      <c r="J42" s="2420"/>
      <c r="K42" s="1158" t="s">
        <v>927</v>
      </c>
      <c r="L42" s="701" t="s">
        <v>2904</v>
      </c>
      <c r="M42" s="1156">
        <v>0.5</v>
      </c>
      <c r="N42" s="1118" t="s">
        <v>3390</v>
      </c>
      <c r="O42" s="701" t="s">
        <v>2905</v>
      </c>
      <c r="P42" s="1305" t="s">
        <v>3394</v>
      </c>
      <c r="Q42" s="1305" t="s">
        <v>3395</v>
      </c>
      <c r="R42" s="1134"/>
      <c r="S42" s="1305" t="s">
        <v>3396</v>
      </c>
      <c r="T42" s="1134"/>
      <c r="U42" s="1134"/>
    </row>
    <row r="43" spans="1:21" s="1120" customFormat="1" ht="66" x14ac:dyDescent="0.3">
      <c r="A43" s="2436"/>
      <c r="B43" s="2455"/>
      <c r="C43" s="2425"/>
      <c r="D43" s="2432"/>
      <c r="E43" s="2425"/>
      <c r="F43" s="2432"/>
      <c r="G43" s="1131" t="s">
        <v>784</v>
      </c>
      <c r="H43" s="1142" t="s">
        <v>2906</v>
      </c>
      <c r="I43" s="1158">
        <v>0.1</v>
      </c>
      <c r="J43" s="1142" t="s">
        <v>370</v>
      </c>
      <c r="K43" s="1158" t="s">
        <v>787</v>
      </c>
      <c r="L43" s="701" t="s">
        <v>2907</v>
      </c>
      <c r="M43" s="1156">
        <v>1</v>
      </c>
      <c r="N43" s="1118" t="s">
        <v>3397</v>
      </c>
      <c r="O43" s="701" t="s">
        <v>2908</v>
      </c>
      <c r="P43" s="1305" t="s">
        <v>3398</v>
      </c>
      <c r="Q43" s="1305" t="s">
        <v>3399</v>
      </c>
      <c r="R43" s="1305" t="s">
        <v>3399</v>
      </c>
      <c r="S43" s="1305" t="s">
        <v>3399</v>
      </c>
      <c r="T43" s="1305" t="s">
        <v>3399</v>
      </c>
      <c r="U43" s="1159" t="s">
        <v>3400</v>
      </c>
    </row>
    <row r="44" spans="1:21" s="1120" customFormat="1" ht="82.5" x14ac:dyDescent="0.3">
      <c r="A44" s="2436"/>
      <c r="B44" s="2455"/>
      <c r="C44" s="2425"/>
      <c r="D44" s="2432"/>
      <c r="E44" s="2425"/>
      <c r="F44" s="2432"/>
      <c r="G44" s="1131" t="s">
        <v>790</v>
      </c>
      <c r="H44" s="1142" t="s">
        <v>2909</v>
      </c>
      <c r="I44" s="1170">
        <v>0.2</v>
      </c>
      <c r="J44" s="1142" t="s">
        <v>370</v>
      </c>
      <c r="K44" s="1170" t="s">
        <v>793</v>
      </c>
      <c r="L44" s="926" t="s">
        <v>2910</v>
      </c>
      <c r="M44" s="1171">
        <v>1</v>
      </c>
      <c r="N44" s="1118" t="s">
        <v>3390</v>
      </c>
      <c r="O44" s="701" t="s">
        <v>2911</v>
      </c>
      <c r="P44" s="1305" t="s">
        <v>3401</v>
      </c>
      <c r="Q44" s="1305" t="s">
        <v>3402</v>
      </c>
      <c r="R44" s="1305" t="s">
        <v>3392</v>
      </c>
      <c r="S44" s="1305" t="s">
        <v>3392</v>
      </c>
      <c r="T44" s="1305" t="s">
        <v>2213</v>
      </c>
      <c r="U44" s="1134" t="s">
        <v>3393</v>
      </c>
    </row>
    <row r="45" spans="1:21" s="1120" customFormat="1" ht="49.5" customHeight="1" x14ac:dyDescent="0.3">
      <c r="A45" s="2436"/>
      <c r="B45" s="2455"/>
      <c r="C45" s="2425"/>
      <c r="D45" s="2432"/>
      <c r="E45" s="2425"/>
      <c r="F45" s="2432"/>
      <c r="G45" s="2453" t="s">
        <v>795</v>
      </c>
      <c r="H45" s="1472" t="s">
        <v>2912</v>
      </c>
      <c r="I45" s="2454">
        <v>0.3</v>
      </c>
      <c r="J45" s="1472" t="s">
        <v>370</v>
      </c>
      <c r="K45" s="1172" t="s">
        <v>798</v>
      </c>
      <c r="L45" s="879" t="s">
        <v>2913</v>
      </c>
      <c r="M45" s="1171">
        <v>0.5</v>
      </c>
      <c r="N45" s="1147"/>
      <c r="O45" s="701" t="s">
        <v>2914</v>
      </c>
      <c r="P45" s="1173" t="s">
        <v>2915</v>
      </c>
      <c r="Q45" s="1173">
        <v>1</v>
      </c>
      <c r="R45" s="1173">
        <v>1</v>
      </c>
      <c r="S45" s="1173">
        <v>1</v>
      </c>
      <c r="T45" s="1173">
        <v>1</v>
      </c>
    </row>
    <row r="46" spans="1:21" s="1120" customFormat="1" ht="49.5" x14ac:dyDescent="0.3">
      <c r="A46" s="2436"/>
      <c r="B46" s="2455"/>
      <c r="C46" s="2425"/>
      <c r="D46" s="2432"/>
      <c r="E46" s="2425"/>
      <c r="F46" s="2432"/>
      <c r="G46" s="2453"/>
      <c r="H46" s="1472"/>
      <c r="I46" s="2454"/>
      <c r="J46" s="1472"/>
      <c r="K46" s="1172" t="s">
        <v>931</v>
      </c>
      <c r="L46" s="701" t="s">
        <v>2916</v>
      </c>
      <c r="M46" s="1171">
        <v>0.5</v>
      </c>
      <c r="N46" s="1147"/>
      <c r="O46" s="701" t="s">
        <v>2917</v>
      </c>
      <c r="P46" s="1174" t="s">
        <v>2918</v>
      </c>
      <c r="Q46" s="1175" t="s">
        <v>2919</v>
      </c>
      <c r="R46" s="1175" t="s">
        <v>2919</v>
      </c>
      <c r="S46" s="1175" t="s">
        <v>2919</v>
      </c>
      <c r="T46" s="1175" t="s">
        <v>2919</v>
      </c>
    </row>
    <row r="47" spans="1:21" ht="82.5" x14ac:dyDescent="0.3">
      <c r="A47" s="2436"/>
      <c r="B47" s="2455"/>
      <c r="C47" s="2425"/>
      <c r="D47" s="2432"/>
      <c r="E47" s="2425"/>
      <c r="F47" s="2432"/>
      <c r="G47" s="1171" t="s">
        <v>930</v>
      </c>
      <c r="H47" s="701" t="s">
        <v>2920</v>
      </c>
      <c r="I47" s="1171">
        <v>0.2</v>
      </c>
      <c r="J47" s="701" t="s">
        <v>370</v>
      </c>
      <c r="K47" s="1171" t="s">
        <v>1087</v>
      </c>
      <c r="L47" s="701" t="s">
        <v>2921</v>
      </c>
      <c r="M47" s="1149">
        <v>1</v>
      </c>
      <c r="N47" s="1150"/>
      <c r="O47" s="701" t="s">
        <v>2922</v>
      </c>
      <c r="P47" s="1175" t="s">
        <v>2923</v>
      </c>
      <c r="Q47" s="1173">
        <v>0.2</v>
      </c>
      <c r="R47" s="1173">
        <v>0.3</v>
      </c>
      <c r="S47" s="1173">
        <v>0.3</v>
      </c>
      <c r="T47" s="1173">
        <v>0.2</v>
      </c>
      <c r="U47" s="1151"/>
    </row>
  </sheetData>
  <sheetProtection password="DDB6" sheet="1"/>
  <mergeCells count="80">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H30:H31"/>
    <mergeCell ref="I30:I31"/>
    <mergeCell ref="J30:J31"/>
    <mergeCell ref="C34:C40"/>
    <mergeCell ref="D34:D40"/>
    <mergeCell ref="E34:E40"/>
    <mergeCell ref="F34:F40"/>
    <mergeCell ref="G34:G40"/>
    <mergeCell ref="H34:H40"/>
    <mergeCell ref="I34:I40"/>
    <mergeCell ref="J34:J40"/>
    <mergeCell ref="C30:C33"/>
    <mergeCell ref="D30:D33"/>
    <mergeCell ref="E30:E33"/>
    <mergeCell ref="F30:F33"/>
    <mergeCell ref="G30:G31"/>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39"/>
  <sheetViews>
    <sheetView topLeftCell="G1" zoomScale="60" zoomScaleNormal="60" workbookViewId="0">
      <selection activeCell="AH19" sqref="AH19"/>
    </sheetView>
  </sheetViews>
  <sheetFormatPr baseColWidth="10" defaultColWidth="34.7109375" defaultRowHeight="15" x14ac:dyDescent="0.25"/>
  <cols>
    <col min="1" max="1" width="18.7109375" style="36" customWidth="1"/>
    <col min="2" max="2" width="31.28515625" style="266" customWidth="1"/>
    <col min="3" max="3" width="19" style="36" customWidth="1"/>
    <col min="4" max="4" width="19.42578125" style="36" customWidth="1"/>
    <col min="5" max="5" width="15.7109375" style="36" customWidth="1"/>
    <col min="6" max="6" width="34.7109375" style="266" customWidth="1"/>
    <col min="7" max="7" width="19.5703125" style="129" customWidth="1"/>
    <col min="8" max="9" width="13.7109375" style="36" customWidth="1"/>
    <col min="10" max="10" width="37.5703125" style="266" customWidth="1"/>
    <col min="11" max="12" width="19.28515625" style="36" customWidth="1"/>
    <col min="13" max="15" width="14.28515625" style="127" customWidth="1"/>
    <col min="16" max="16" width="16.28515625" style="127" bestFit="1" customWidth="1"/>
    <col min="17" max="17" width="17.7109375" style="255" hidden="1" customWidth="1"/>
    <col min="18" max="18" width="16.28515625" style="255" hidden="1" customWidth="1"/>
    <col min="19" max="19" width="18.28515625" style="255" hidden="1" customWidth="1"/>
    <col min="20" max="20" width="16.28515625" style="255" hidden="1" customWidth="1"/>
    <col min="21" max="21" width="136.5703125" style="28" hidden="1" customWidth="1"/>
    <col min="22" max="22" width="24.140625" style="36" bestFit="1" customWidth="1"/>
    <col min="23" max="23" width="30.7109375" style="266" customWidth="1"/>
    <col min="24" max="25" width="18.42578125" style="268" customWidth="1"/>
    <col min="26" max="26" width="21.42578125" style="44" customWidth="1"/>
    <col min="27" max="28" width="13.5703125" style="36" customWidth="1"/>
    <col min="29" max="29" width="26.42578125" style="36" customWidth="1"/>
    <col min="30" max="30" width="18.42578125" style="269" customWidth="1"/>
    <col min="31" max="250" width="11.42578125" style="36" customWidth="1"/>
    <col min="251" max="251" width="18.7109375" style="36" customWidth="1"/>
    <col min="252" max="252" width="31.28515625" style="36" customWidth="1"/>
    <col min="253" max="253" width="19" style="36" customWidth="1"/>
    <col min="254" max="254" width="19.42578125" style="36" customWidth="1"/>
    <col min="255" max="255" width="15.7109375" style="36" customWidth="1"/>
    <col min="256" max="16384" width="34.7109375" style="36"/>
  </cols>
  <sheetData>
    <row r="1" spans="1:30" s="49" customFormat="1" ht="15" customHeight="1" x14ac:dyDescent="0.2">
      <c r="A1" s="1418" t="s">
        <v>322</v>
      </c>
      <c r="B1" s="1419"/>
      <c r="C1" s="1419"/>
      <c r="D1" s="1419"/>
      <c r="E1" s="1419"/>
      <c r="F1" s="1419"/>
      <c r="G1" s="1419"/>
      <c r="H1" s="1419"/>
      <c r="I1" s="1419"/>
      <c r="J1" s="1419"/>
      <c r="K1" s="1419"/>
      <c r="L1" s="1419"/>
      <c r="M1" s="1419"/>
      <c r="N1" s="1419"/>
      <c r="O1" s="1419"/>
      <c r="P1" s="1419"/>
      <c r="Q1" s="1419"/>
      <c r="R1" s="1419"/>
      <c r="S1" s="1419"/>
      <c r="T1" s="1419"/>
      <c r="U1" s="1419"/>
      <c r="V1" s="1419"/>
      <c r="W1" s="1419"/>
      <c r="X1" s="1419"/>
      <c r="Y1" s="1419"/>
      <c r="Z1" s="1419"/>
      <c r="AA1" s="1419"/>
      <c r="AB1" s="1420"/>
      <c r="AC1" s="1349" t="s">
        <v>1485</v>
      </c>
      <c r="AD1" s="1350"/>
    </row>
    <row r="2" spans="1:30" s="49" customFormat="1" ht="15" customHeight="1" x14ac:dyDescent="0.2">
      <c r="A2" s="1421"/>
      <c r="B2" s="1422"/>
      <c r="C2" s="1422"/>
      <c r="D2" s="1422"/>
      <c r="E2" s="1422"/>
      <c r="F2" s="1422"/>
      <c r="G2" s="1422"/>
      <c r="H2" s="1422"/>
      <c r="I2" s="1422"/>
      <c r="J2" s="1422"/>
      <c r="K2" s="1422"/>
      <c r="L2" s="1422"/>
      <c r="M2" s="1422"/>
      <c r="N2" s="1422"/>
      <c r="O2" s="1422"/>
      <c r="P2" s="1422"/>
      <c r="Q2" s="1422"/>
      <c r="R2" s="1422"/>
      <c r="S2" s="1422"/>
      <c r="T2" s="1422"/>
      <c r="U2" s="1422"/>
      <c r="V2" s="1422"/>
      <c r="W2" s="1422"/>
      <c r="X2" s="1422"/>
      <c r="Y2" s="1422"/>
      <c r="Z2" s="1422"/>
      <c r="AA2" s="1422"/>
      <c r="AB2" s="1423"/>
      <c r="AC2" s="1351"/>
      <c r="AD2" s="1352"/>
    </row>
    <row r="3" spans="1:30" s="49" customFormat="1" ht="15" customHeight="1" x14ac:dyDescent="0.2">
      <c r="A3" s="1421"/>
      <c r="B3" s="1422"/>
      <c r="C3" s="1422"/>
      <c r="D3" s="1422"/>
      <c r="E3" s="1422"/>
      <c r="F3" s="1422"/>
      <c r="G3" s="1422"/>
      <c r="H3" s="1422"/>
      <c r="I3" s="1422"/>
      <c r="J3" s="1422"/>
      <c r="K3" s="1422"/>
      <c r="L3" s="1422"/>
      <c r="M3" s="1422"/>
      <c r="N3" s="1422"/>
      <c r="O3" s="1422"/>
      <c r="P3" s="1422"/>
      <c r="Q3" s="1422"/>
      <c r="R3" s="1422"/>
      <c r="S3" s="1422"/>
      <c r="T3" s="1422"/>
      <c r="U3" s="1422"/>
      <c r="V3" s="1422"/>
      <c r="W3" s="1422"/>
      <c r="X3" s="1422"/>
      <c r="Y3" s="1422"/>
      <c r="Z3" s="1422"/>
      <c r="AA3" s="1422"/>
      <c r="AB3" s="1423"/>
      <c r="AC3" s="1349" t="s">
        <v>324</v>
      </c>
      <c r="AD3" s="1350"/>
    </row>
    <row r="4" spans="1:30" s="49" customFormat="1" ht="15" customHeight="1" x14ac:dyDescent="0.2">
      <c r="A4" s="1421"/>
      <c r="B4" s="1422"/>
      <c r="C4" s="1422"/>
      <c r="D4" s="1422"/>
      <c r="E4" s="1422"/>
      <c r="F4" s="1422"/>
      <c r="G4" s="1422"/>
      <c r="H4" s="1422"/>
      <c r="I4" s="1422"/>
      <c r="J4" s="1422"/>
      <c r="K4" s="1422"/>
      <c r="L4" s="1422"/>
      <c r="M4" s="1422"/>
      <c r="N4" s="1422"/>
      <c r="O4" s="1422"/>
      <c r="P4" s="1422"/>
      <c r="Q4" s="1422"/>
      <c r="R4" s="1422"/>
      <c r="S4" s="1422"/>
      <c r="T4" s="1422"/>
      <c r="U4" s="1422"/>
      <c r="V4" s="1422"/>
      <c r="W4" s="1422"/>
      <c r="X4" s="1422"/>
      <c r="Y4" s="1422"/>
      <c r="Z4" s="1422"/>
      <c r="AA4" s="1422"/>
      <c r="AB4" s="1423"/>
      <c r="AC4" s="1351"/>
      <c r="AD4" s="1352"/>
    </row>
    <row r="5" spans="1:30" s="49" customFormat="1" ht="15" customHeight="1" x14ac:dyDescent="0.2">
      <c r="A5" s="1421"/>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3"/>
      <c r="AC5" s="1349" t="s">
        <v>325</v>
      </c>
      <c r="AD5" s="1350"/>
    </row>
    <row r="6" spans="1:30" s="49" customFormat="1" ht="15" customHeight="1" x14ac:dyDescent="0.2">
      <c r="A6" s="1421"/>
      <c r="B6" s="1422"/>
      <c r="C6" s="1422"/>
      <c r="D6" s="1422"/>
      <c r="E6" s="1422"/>
      <c r="F6" s="1422"/>
      <c r="G6" s="1422"/>
      <c r="H6" s="1422"/>
      <c r="I6" s="1422"/>
      <c r="J6" s="1422"/>
      <c r="K6" s="1422"/>
      <c r="L6" s="1422"/>
      <c r="M6" s="1422"/>
      <c r="N6" s="1422"/>
      <c r="O6" s="1422"/>
      <c r="P6" s="1422"/>
      <c r="Q6" s="1422"/>
      <c r="R6" s="1422"/>
      <c r="S6" s="1422"/>
      <c r="T6" s="1422"/>
      <c r="U6" s="1422"/>
      <c r="V6" s="1422"/>
      <c r="W6" s="1422"/>
      <c r="X6" s="1422"/>
      <c r="Y6" s="1422"/>
      <c r="Z6" s="1422"/>
      <c r="AA6" s="1422"/>
      <c r="AB6" s="1423"/>
      <c r="AC6" s="1351"/>
      <c r="AD6" s="1352"/>
    </row>
    <row r="7" spans="1:30" s="49" customFormat="1" ht="13.5" customHeight="1" x14ac:dyDescent="0.2">
      <c r="A7" s="1421"/>
      <c r="B7" s="1422"/>
      <c r="C7" s="1422"/>
      <c r="D7" s="1422"/>
      <c r="E7" s="1422"/>
      <c r="F7" s="1422"/>
      <c r="G7" s="1422"/>
      <c r="H7" s="1422"/>
      <c r="I7" s="1422"/>
      <c r="J7" s="1422"/>
      <c r="K7" s="1422"/>
      <c r="L7" s="1422"/>
      <c r="M7" s="1422"/>
      <c r="N7" s="1422"/>
      <c r="O7" s="1422"/>
      <c r="P7" s="1422"/>
      <c r="Q7" s="1422"/>
      <c r="R7" s="1422"/>
      <c r="S7" s="1422"/>
      <c r="T7" s="1422"/>
      <c r="U7" s="1422"/>
      <c r="V7" s="1422"/>
      <c r="W7" s="1422"/>
      <c r="X7" s="1422"/>
      <c r="Y7" s="1422"/>
      <c r="Z7" s="1422"/>
      <c r="AA7" s="1422"/>
      <c r="AB7" s="1423"/>
      <c r="AC7" s="1349" t="s">
        <v>326</v>
      </c>
      <c r="AD7" s="1350"/>
    </row>
    <row r="8" spans="1:30" s="49" customFormat="1" ht="16.5" customHeight="1" x14ac:dyDescent="0.2">
      <c r="A8" s="1424"/>
      <c r="B8" s="1425"/>
      <c r="C8" s="1425"/>
      <c r="D8" s="1425"/>
      <c r="E8" s="1425"/>
      <c r="F8" s="1425"/>
      <c r="G8" s="1425"/>
      <c r="H8" s="1425"/>
      <c r="I8" s="1425"/>
      <c r="J8" s="1425"/>
      <c r="K8" s="1425"/>
      <c r="L8" s="1425"/>
      <c r="M8" s="1425"/>
      <c r="N8" s="1425"/>
      <c r="O8" s="1425"/>
      <c r="P8" s="1425"/>
      <c r="Q8" s="1425"/>
      <c r="R8" s="1425"/>
      <c r="S8" s="1425"/>
      <c r="T8" s="1425"/>
      <c r="U8" s="1425"/>
      <c r="V8" s="1425"/>
      <c r="W8" s="1425"/>
      <c r="X8" s="1425"/>
      <c r="Y8" s="1425"/>
      <c r="Z8" s="1425"/>
      <c r="AA8" s="1425"/>
      <c r="AB8" s="1426"/>
      <c r="AC8" s="1351"/>
      <c r="AD8" s="1352"/>
    </row>
    <row r="9" spans="1:30" ht="30" customHeight="1" x14ac:dyDescent="0.25">
      <c r="A9" s="1353" t="s">
        <v>1602</v>
      </c>
      <c r="B9" s="1353"/>
      <c r="C9" s="1353"/>
      <c r="D9" s="1353"/>
      <c r="E9" s="1353"/>
      <c r="F9" s="1353"/>
      <c r="G9" s="1353"/>
      <c r="H9" s="1353"/>
      <c r="I9" s="1353"/>
      <c r="J9" s="1353"/>
      <c r="K9" s="1353"/>
      <c r="L9" s="1353"/>
      <c r="M9" s="1353"/>
      <c r="N9" s="1353"/>
      <c r="O9" s="1353"/>
      <c r="P9" s="1353"/>
      <c r="Q9" s="1353"/>
      <c r="R9" s="1353"/>
      <c r="S9" s="1353"/>
      <c r="T9" s="1353"/>
      <c r="U9" s="1353"/>
      <c r="V9" s="1353"/>
      <c r="W9" s="1353"/>
      <c r="X9" s="1353"/>
      <c r="Y9" s="1353"/>
      <c r="Z9" s="1353"/>
      <c r="AA9" s="1353"/>
      <c r="AB9" s="1353"/>
      <c r="AC9" s="1353"/>
      <c r="AD9" s="1353"/>
    </row>
    <row r="10" spans="1:30" s="49" customFormat="1" ht="30.75" customHeight="1" x14ac:dyDescent="0.2">
      <c r="A10" s="1430" t="s">
        <v>3</v>
      </c>
      <c r="B10" s="1431"/>
      <c r="C10" s="1431"/>
      <c r="D10" s="1431"/>
      <c r="E10" s="1431"/>
      <c r="F10" s="1431"/>
      <c r="G10" s="1431"/>
      <c r="H10" s="1431"/>
      <c r="I10" s="1431"/>
      <c r="J10" s="1431"/>
      <c r="K10" s="1431"/>
      <c r="L10" s="1431"/>
      <c r="M10" s="1431"/>
      <c r="N10" s="1431"/>
      <c r="O10" s="1431"/>
      <c r="P10" s="1431"/>
      <c r="Q10" s="1431"/>
      <c r="R10" s="1431"/>
      <c r="S10" s="1431"/>
      <c r="T10" s="1431"/>
      <c r="U10" s="1431"/>
      <c r="V10" s="1431"/>
      <c r="W10" s="1431"/>
      <c r="X10" s="1431"/>
      <c r="Y10" s="1431"/>
      <c r="Z10" s="1431"/>
      <c r="AA10" s="1431"/>
      <c r="AB10" s="1431"/>
      <c r="AC10" s="1431"/>
      <c r="AD10" s="1431"/>
    </row>
    <row r="11" spans="1:30" s="49" customFormat="1" ht="22.5" customHeight="1" x14ac:dyDescent="0.2">
      <c r="A11" s="1432" t="s">
        <v>4</v>
      </c>
      <c r="B11" s="1432"/>
      <c r="C11" s="1432"/>
      <c r="D11" s="1432"/>
      <c r="E11" s="1427" t="s">
        <v>5</v>
      </c>
      <c r="F11" s="1428"/>
      <c r="G11" s="1428"/>
      <c r="H11" s="1428"/>
      <c r="I11" s="1428"/>
      <c r="J11" s="1428"/>
      <c r="K11" s="1428"/>
      <c r="L11" s="1428"/>
      <c r="M11" s="1428"/>
      <c r="N11" s="1428"/>
      <c r="O11" s="1428"/>
      <c r="P11" s="1428"/>
      <c r="Q11" s="1428"/>
      <c r="R11" s="1428"/>
      <c r="S11" s="1428"/>
      <c r="T11" s="1428"/>
      <c r="U11" s="1428"/>
      <c r="V11" s="1428" t="s">
        <v>6</v>
      </c>
      <c r="W11" s="1428"/>
      <c r="X11" s="1428"/>
      <c r="Y11" s="1428"/>
      <c r="Z11" s="1435"/>
      <c r="AA11" s="1432" t="s">
        <v>7</v>
      </c>
      <c r="AB11" s="1432"/>
      <c r="AC11" s="1432"/>
      <c r="AD11" s="142" t="s">
        <v>8</v>
      </c>
    </row>
    <row r="12" spans="1:30" s="28" customFormat="1" ht="15" customHeight="1" x14ac:dyDescent="0.25">
      <c r="A12" s="424" t="s">
        <v>9</v>
      </c>
      <c r="B12" s="424" t="s">
        <v>10</v>
      </c>
      <c r="C12" s="424" t="s">
        <v>11</v>
      </c>
      <c r="D12" s="424" t="s">
        <v>12</v>
      </c>
      <c r="E12" s="424" t="s">
        <v>13</v>
      </c>
      <c r="F12" s="424" t="s">
        <v>14</v>
      </c>
      <c r="G12" s="424" t="s">
        <v>15</v>
      </c>
      <c r="H12" s="1433" t="s">
        <v>16</v>
      </c>
      <c r="I12" s="1434"/>
      <c r="J12" s="424" t="s">
        <v>17</v>
      </c>
      <c r="K12" s="1433" t="s">
        <v>18</v>
      </c>
      <c r="L12" s="1434"/>
      <c r="M12" s="1357" t="s">
        <v>19</v>
      </c>
      <c r="N12" s="1358"/>
      <c r="O12" s="1358"/>
      <c r="P12" s="1359"/>
      <c r="Q12" s="1357" t="s">
        <v>20</v>
      </c>
      <c r="R12" s="1358"/>
      <c r="S12" s="1358"/>
      <c r="T12" s="1358"/>
      <c r="U12" s="1359"/>
      <c r="V12" s="424" t="s">
        <v>21</v>
      </c>
      <c r="W12" s="424" t="s">
        <v>22</v>
      </c>
      <c r="X12" s="1433" t="s">
        <v>23</v>
      </c>
      <c r="Y12" s="1434"/>
      <c r="Z12" s="424" t="s">
        <v>24</v>
      </c>
      <c r="AA12" s="1433" t="s">
        <v>25</v>
      </c>
      <c r="AB12" s="1434"/>
      <c r="AC12" s="424" t="s">
        <v>26</v>
      </c>
      <c r="AD12" s="144" t="s">
        <v>27</v>
      </c>
    </row>
    <row r="13" spans="1:30" s="49" customFormat="1" ht="49.5" customHeight="1" x14ac:dyDescent="0.2">
      <c r="A13" s="1416" t="s">
        <v>29</v>
      </c>
      <c r="B13" s="1416" t="s">
        <v>30</v>
      </c>
      <c r="C13" s="1416" t="s">
        <v>31</v>
      </c>
      <c r="D13" s="1416" t="s">
        <v>32</v>
      </c>
      <c r="E13" s="1417" t="s">
        <v>327</v>
      </c>
      <c r="F13" s="1417" t="s">
        <v>328</v>
      </c>
      <c r="G13" s="1386" t="s">
        <v>526</v>
      </c>
      <c r="H13" s="1436" t="s">
        <v>35</v>
      </c>
      <c r="I13" s="1436"/>
      <c r="J13" s="1417" t="s">
        <v>36</v>
      </c>
      <c r="K13" s="1437" t="s">
        <v>329</v>
      </c>
      <c r="L13" s="1437"/>
      <c r="M13" s="1369" t="s">
        <v>330</v>
      </c>
      <c r="N13" s="1369"/>
      <c r="O13" s="1369"/>
      <c r="P13" s="1369"/>
      <c r="Q13" s="1373" t="s">
        <v>40</v>
      </c>
      <c r="R13" s="1374"/>
      <c r="S13" s="1374"/>
      <c r="T13" s="1374"/>
      <c r="U13" s="1375"/>
      <c r="V13" s="1451" t="s">
        <v>41</v>
      </c>
      <c r="W13" s="1451" t="s">
        <v>332</v>
      </c>
      <c r="X13" s="1451" t="s">
        <v>43</v>
      </c>
      <c r="Y13" s="1451"/>
      <c r="Z13" s="1451" t="s">
        <v>44</v>
      </c>
      <c r="AA13" s="1452" t="s">
        <v>45</v>
      </c>
      <c r="AB13" s="1452"/>
      <c r="AC13" s="1453" t="s">
        <v>46</v>
      </c>
      <c r="AD13" s="1529" t="s">
        <v>334</v>
      </c>
    </row>
    <row r="14" spans="1:30" s="49" customFormat="1" ht="87.75" customHeight="1" x14ac:dyDescent="0.2">
      <c r="A14" s="1416"/>
      <c r="B14" s="1416"/>
      <c r="C14" s="1416"/>
      <c r="D14" s="1416"/>
      <c r="E14" s="1417"/>
      <c r="F14" s="1417"/>
      <c r="G14" s="1386"/>
      <c r="H14" s="590" t="s">
        <v>683</v>
      </c>
      <c r="I14" s="590" t="s">
        <v>49</v>
      </c>
      <c r="J14" s="1417"/>
      <c r="K14" s="591" t="s">
        <v>50</v>
      </c>
      <c r="L14" s="591" t="s">
        <v>51</v>
      </c>
      <c r="M14" s="588" t="s">
        <v>54</v>
      </c>
      <c r="N14" s="588" t="s">
        <v>55</v>
      </c>
      <c r="O14" s="588" t="s">
        <v>56</v>
      </c>
      <c r="P14" s="588" t="s">
        <v>57</v>
      </c>
      <c r="Q14" s="607" t="s">
        <v>54</v>
      </c>
      <c r="R14" s="607" t="s">
        <v>55</v>
      </c>
      <c r="S14" s="607" t="s">
        <v>56</v>
      </c>
      <c r="T14" s="607" t="s">
        <v>57</v>
      </c>
      <c r="U14" s="607" t="s">
        <v>58</v>
      </c>
      <c r="V14" s="1451"/>
      <c r="W14" s="1451"/>
      <c r="X14" s="589" t="s">
        <v>684</v>
      </c>
      <c r="Y14" s="589" t="s">
        <v>60</v>
      </c>
      <c r="Z14" s="1451"/>
      <c r="AA14" s="592" t="s">
        <v>61</v>
      </c>
      <c r="AB14" s="592" t="s">
        <v>62</v>
      </c>
      <c r="AC14" s="1453"/>
      <c r="AD14" s="1529"/>
    </row>
    <row r="15" spans="1:30" s="258" customFormat="1" ht="58.5" customHeight="1" x14ac:dyDescent="0.2">
      <c r="A15" s="1534" t="s">
        <v>1603</v>
      </c>
      <c r="B15" s="1537" t="s">
        <v>1604</v>
      </c>
      <c r="C15" s="1554">
        <v>2012011000233</v>
      </c>
      <c r="D15" s="1556">
        <v>1200000000</v>
      </c>
      <c r="E15" s="1532" t="s">
        <v>65</v>
      </c>
      <c r="F15" s="1537" t="s">
        <v>1605</v>
      </c>
      <c r="G15" s="1534" t="s">
        <v>370</v>
      </c>
      <c r="H15" s="1552"/>
      <c r="I15" s="1532" t="s">
        <v>1606</v>
      </c>
      <c r="J15" s="1534" t="s">
        <v>1607</v>
      </c>
      <c r="K15" s="1539">
        <v>41294</v>
      </c>
      <c r="L15" s="1539">
        <v>41639</v>
      </c>
      <c r="M15" s="1532"/>
      <c r="N15" s="1536">
        <v>0.3</v>
      </c>
      <c r="O15" s="1536">
        <v>0.3</v>
      </c>
      <c r="P15" s="1536">
        <v>0.4</v>
      </c>
      <c r="Q15" s="1532"/>
      <c r="R15" s="1536">
        <v>0.3</v>
      </c>
      <c r="S15" s="1532"/>
      <c r="T15" s="1532"/>
      <c r="U15" s="1534" t="s">
        <v>1608</v>
      </c>
      <c r="V15" s="598" t="s">
        <v>69</v>
      </c>
      <c r="W15" s="595" t="s">
        <v>1609</v>
      </c>
      <c r="X15" s="597">
        <v>41294</v>
      </c>
      <c r="Y15" s="597">
        <v>41547</v>
      </c>
      <c r="Z15" s="599" t="s">
        <v>1610</v>
      </c>
      <c r="AA15" s="257"/>
      <c r="AB15" s="598" t="s">
        <v>1606</v>
      </c>
      <c r="AC15" s="599" t="s">
        <v>1611</v>
      </c>
      <c r="AD15" s="1542">
        <v>185000000</v>
      </c>
    </row>
    <row r="16" spans="1:30" s="258" customFormat="1" ht="45" customHeight="1" x14ac:dyDescent="0.2">
      <c r="A16" s="1541"/>
      <c r="B16" s="1548"/>
      <c r="C16" s="1555"/>
      <c r="D16" s="1557"/>
      <c r="E16" s="1533"/>
      <c r="F16" s="1538"/>
      <c r="G16" s="1535"/>
      <c r="H16" s="1558"/>
      <c r="I16" s="1547"/>
      <c r="J16" s="1541"/>
      <c r="K16" s="1549"/>
      <c r="L16" s="1549"/>
      <c r="M16" s="1547"/>
      <c r="N16" s="1545"/>
      <c r="O16" s="1545"/>
      <c r="P16" s="1545"/>
      <c r="Q16" s="1533"/>
      <c r="R16" s="1545"/>
      <c r="S16" s="1533"/>
      <c r="T16" s="1533"/>
      <c r="U16" s="1535"/>
      <c r="V16" s="598" t="s">
        <v>73</v>
      </c>
      <c r="W16" s="595" t="s">
        <v>1612</v>
      </c>
      <c r="X16" s="597">
        <v>41294</v>
      </c>
      <c r="Y16" s="597">
        <v>41547</v>
      </c>
      <c r="Z16" s="599" t="s">
        <v>1610</v>
      </c>
      <c r="AA16" s="257"/>
      <c r="AB16" s="598"/>
      <c r="AC16" s="599" t="s">
        <v>1613</v>
      </c>
      <c r="AD16" s="1543"/>
    </row>
    <row r="17" spans="1:30" s="258" customFormat="1" ht="31.5" customHeight="1" x14ac:dyDescent="0.2">
      <c r="A17" s="1541"/>
      <c r="B17" s="1548"/>
      <c r="C17" s="1555"/>
      <c r="D17" s="1557"/>
      <c r="E17" s="602"/>
      <c r="F17" s="603"/>
      <c r="G17" s="604"/>
      <c r="H17" s="1553"/>
      <c r="I17" s="1533"/>
      <c r="J17" s="1535"/>
      <c r="K17" s="1540"/>
      <c r="L17" s="1540"/>
      <c r="M17" s="1533"/>
      <c r="N17" s="1546"/>
      <c r="O17" s="1546"/>
      <c r="P17" s="1546"/>
      <c r="Q17" s="602"/>
      <c r="R17" s="1546"/>
      <c r="S17" s="602"/>
      <c r="T17" s="602"/>
      <c r="U17" s="604"/>
      <c r="V17" s="598" t="s">
        <v>77</v>
      </c>
      <c r="W17" s="624" t="s">
        <v>1614</v>
      </c>
      <c r="X17" s="600">
        <v>41487</v>
      </c>
      <c r="Y17" s="600">
        <v>41639</v>
      </c>
      <c r="Z17" s="599" t="s">
        <v>1610</v>
      </c>
      <c r="AA17" s="257"/>
      <c r="AB17" s="598"/>
      <c r="AC17" s="599"/>
      <c r="AD17" s="1544"/>
    </row>
    <row r="18" spans="1:30" s="258" customFormat="1" ht="33" customHeight="1" x14ac:dyDescent="0.2">
      <c r="A18" s="1541"/>
      <c r="B18" s="1548"/>
      <c r="C18" s="1555"/>
      <c r="D18" s="1557"/>
      <c r="E18" s="1532" t="s">
        <v>84</v>
      </c>
      <c r="F18" s="1537" t="s">
        <v>1615</v>
      </c>
      <c r="G18" s="1534" t="s">
        <v>370</v>
      </c>
      <c r="H18" s="1552"/>
      <c r="I18" s="1532" t="s">
        <v>1606</v>
      </c>
      <c r="J18" s="1537" t="s">
        <v>1616</v>
      </c>
      <c r="K18" s="1539">
        <v>41284</v>
      </c>
      <c r="L18" s="1539">
        <v>41639</v>
      </c>
      <c r="M18" s="1532"/>
      <c r="N18" s="1532"/>
      <c r="O18" s="1536">
        <v>0.2</v>
      </c>
      <c r="P18" s="1536">
        <v>0.8</v>
      </c>
      <c r="Q18" s="1532"/>
      <c r="R18" s="1536">
        <v>0.2</v>
      </c>
      <c r="S18" s="1532"/>
      <c r="T18" s="1532"/>
      <c r="U18" s="1534" t="s">
        <v>1617</v>
      </c>
      <c r="V18" s="598" t="s">
        <v>87</v>
      </c>
      <c r="W18" s="595" t="s">
        <v>1618</v>
      </c>
      <c r="X18" s="600">
        <v>41284</v>
      </c>
      <c r="Y18" s="600">
        <v>41639</v>
      </c>
      <c r="Z18" s="259" t="s">
        <v>1610</v>
      </c>
      <c r="AA18" s="257"/>
      <c r="AB18" s="598" t="s">
        <v>1606</v>
      </c>
      <c r="AC18" s="599" t="s">
        <v>1619</v>
      </c>
      <c r="AD18" s="1530">
        <v>800000000</v>
      </c>
    </row>
    <row r="19" spans="1:30" s="258" customFormat="1" ht="45.75" customHeight="1" x14ac:dyDescent="0.2">
      <c r="A19" s="1541"/>
      <c r="B19" s="1548"/>
      <c r="C19" s="1555"/>
      <c r="D19" s="1557"/>
      <c r="E19" s="1547"/>
      <c r="F19" s="1548"/>
      <c r="G19" s="1541" t="s">
        <v>574</v>
      </c>
      <c r="H19" s="1558"/>
      <c r="I19" s="1547"/>
      <c r="J19" s="1548"/>
      <c r="K19" s="1549"/>
      <c r="L19" s="1549"/>
      <c r="M19" s="1547"/>
      <c r="N19" s="1547"/>
      <c r="O19" s="1547"/>
      <c r="P19" s="1547"/>
      <c r="Q19" s="1547"/>
      <c r="R19" s="1547"/>
      <c r="S19" s="1547"/>
      <c r="T19" s="1547"/>
      <c r="U19" s="1541"/>
      <c r="V19" s="598" t="s">
        <v>90</v>
      </c>
      <c r="W19" s="595" t="s">
        <v>1620</v>
      </c>
      <c r="X19" s="600">
        <v>41284</v>
      </c>
      <c r="Y19" s="600">
        <v>41639</v>
      </c>
      <c r="Z19" s="259" t="s">
        <v>1610</v>
      </c>
      <c r="AA19" s="598" t="s">
        <v>1606</v>
      </c>
      <c r="AB19" s="598"/>
      <c r="AC19" s="599" t="s">
        <v>1621</v>
      </c>
      <c r="AD19" s="1559"/>
    </row>
    <row r="20" spans="1:30" s="258" customFormat="1" ht="118.5" customHeight="1" x14ac:dyDescent="0.2">
      <c r="A20" s="1541"/>
      <c r="B20" s="1548"/>
      <c r="C20" s="1555"/>
      <c r="D20" s="1557"/>
      <c r="E20" s="1533"/>
      <c r="F20" s="1538"/>
      <c r="G20" s="1535"/>
      <c r="H20" s="1553"/>
      <c r="I20" s="1533"/>
      <c r="J20" s="1538"/>
      <c r="K20" s="1540"/>
      <c r="L20" s="1540"/>
      <c r="M20" s="1533"/>
      <c r="N20" s="1533"/>
      <c r="O20" s="1533"/>
      <c r="P20" s="1533"/>
      <c r="Q20" s="1533"/>
      <c r="R20" s="1533"/>
      <c r="S20" s="1533"/>
      <c r="T20" s="1533"/>
      <c r="U20" s="1535"/>
      <c r="V20" s="598" t="s">
        <v>336</v>
      </c>
      <c r="W20" s="595" t="s">
        <v>1622</v>
      </c>
      <c r="X20" s="600">
        <v>41284</v>
      </c>
      <c r="Y20" s="600">
        <v>41639</v>
      </c>
      <c r="Z20" s="259" t="s">
        <v>1610</v>
      </c>
      <c r="AA20" s="598" t="s">
        <v>1606</v>
      </c>
      <c r="AB20" s="598"/>
      <c r="AC20" s="599" t="s">
        <v>1623</v>
      </c>
      <c r="AD20" s="1531"/>
    </row>
    <row r="21" spans="1:30" s="258" customFormat="1" ht="66" customHeight="1" x14ac:dyDescent="0.2">
      <c r="A21" s="1541"/>
      <c r="B21" s="1548"/>
      <c r="C21" s="1555"/>
      <c r="D21" s="1557"/>
      <c r="E21" s="1532" t="s">
        <v>93</v>
      </c>
      <c r="F21" s="1537" t="s">
        <v>1624</v>
      </c>
      <c r="G21" s="1534" t="s">
        <v>370</v>
      </c>
      <c r="H21" s="1552"/>
      <c r="I21" s="1532" t="s">
        <v>1606</v>
      </c>
      <c r="J21" s="1537" t="s">
        <v>1625</v>
      </c>
      <c r="K21" s="1539">
        <v>41284</v>
      </c>
      <c r="L21" s="1539">
        <v>41639</v>
      </c>
      <c r="M21" s="1536">
        <v>0.25</v>
      </c>
      <c r="N21" s="1536">
        <v>0.25</v>
      </c>
      <c r="O21" s="1536">
        <v>0.25</v>
      </c>
      <c r="P21" s="1536">
        <v>0.25</v>
      </c>
      <c r="Q21" s="1536">
        <v>0.15</v>
      </c>
      <c r="R21" s="1536">
        <v>0.1</v>
      </c>
      <c r="S21" s="1532"/>
      <c r="T21" s="1532"/>
      <c r="U21" s="1534" t="s">
        <v>1626</v>
      </c>
      <c r="V21" s="598" t="s">
        <v>97</v>
      </c>
      <c r="W21" s="595" t="s">
        <v>1627</v>
      </c>
      <c r="X21" s="597">
        <v>41294</v>
      </c>
      <c r="Y21" s="597">
        <v>41639</v>
      </c>
      <c r="Z21" s="599" t="s">
        <v>1610</v>
      </c>
      <c r="AA21" s="598" t="s">
        <v>1606</v>
      </c>
      <c r="AB21" s="598"/>
      <c r="AC21" s="599" t="s">
        <v>1628</v>
      </c>
      <c r="AD21" s="1530">
        <v>50000000</v>
      </c>
    </row>
    <row r="22" spans="1:30" s="258" customFormat="1" ht="52.5" customHeight="1" x14ac:dyDescent="0.2">
      <c r="A22" s="1541"/>
      <c r="B22" s="1548"/>
      <c r="C22" s="1555"/>
      <c r="D22" s="1557"/>
      <c r="E22" s="1533"/>
      <c r="F22" s="1538"/>
      <c r="G22" s="1535"/>
      <c r="H22" s="1553"/>
      <c r="I22" s="1533"/>
      <c r="J22" s="1538"/>
      <c r="K22" s="1540"/>
      <c r="L22" s="1540"/>
      <c r="M22" s="1533"/>
      <c r="N22" s="1533"/>
      <c r="O22" s="1533"/>
      <c r="P22" s="1533"/>
      <c r="Q22" s="1533"/>
      <c r="R22" s="1533"/>
      <c r="S22" s="1533"/>
      <c r="T22" s="1533"/>
      <c r="U22" s="1535"/>
      <c r="V22" s="601" t="s">
        <v>338</v>
      </c>
      <c r="W22" s="595" t="s">
        <v>1629</v>
      </c>
      <c r="X22" s="597">
        <v>41294</v>
      </c>
      <c r="Y22" s="597">
        <v>41639</v>
      </c>
      <c r="Z22" s="599" t="s">
        <v>1610</v>
      </c>
      <c r="AA22" s="598" t="s">
        <v>1606</v>
      </c>
      <c r="AB22" s="598"/>
      <c r="AC22" s="599" t="s">
        <v>1630</v>
      </c>
      <c r="AD22" s="1531"/>
    </row>
    <row r="23" spans="1:30" s="258" customFormat="1" ht="74.25" customHeight="1" x14ac:dyDescent="0.2">
      <c r="A23" s="1541"/>
      <c r="B23" s="1548"/>
      <c r="C23" s="1555"/>
      <c r="D23" s="1557"/>
      <c r="E23" s="1532" t="s">
        <v>101</v>
      </c>
      <c r="F23" s="1537" t="s">
        <v>1631</v>
      </c>
      <c r="G23" s="1534" t="s">
        <v>370</v>
      </c>
      <c r="H23" s="1552"/>
      <c r="I23" s="1532" t="s">
        <v>1606</v>
      </c>
      <c r="J23" s="1565" t="s">
        <v>1632</v>
      </c>
      <c r="K23" s="1539">
        <v>41426</v>
      </c>
      <c r="L23" s="1539">
        <v>41639</v>
      </c>
      <c r="M23" s="1532"/>
      <c r="N23" s="1536">
        <v>0.3</v>
      </c>
      <c r="O23" s="1536">
        <v>0.2</v>
      </c>
      <c r="P23" s="1536">
        <v>0.5</v>
      </c>
      <c r="Q23" s="1532"/>
      <c r="R23" s="1536">
        <v>0.3</v>
      </c>
      <c r="S23" s="1532"/>
      <c r="T23" s="1532"/>
      <c r="U23" s="1534" t="s">
        <v>1633</v>
      </c>
      <c r="V23" s="1532" t="s">
        <v>104</v>
      </c>
      <c r="W23" s="1537" t="s">
        <v>1634</v>
      </c>
      <c r="X23" s="1539">
        <v>41294</v>
      </c>
      <c r="Y23" s="1539">
        <v>41639</v>
      </c>
      <c r="Z23" s="1534" t="s">
        <v>1610</v>
      </c>
      <c r="AA23" s="257"/>
      <c r="AB23" s="598" t="s">
        <v>1606</v>
      </c>
      <c r="AC23" s="599" t="s">
        <v>1635</v>
      </c>
      <c r="AD23" s="1530">
        <v>46400000</v>
      </c>
    </row>
    <row r="24" spans="1:30" s="258" customFormat="1" ht="56.25" customHeight="1" x14ac:dyDescent="0.2">
      <c r="A24" s="1541"/>
      <c r="B24" s="1548"/>
      <c r="C24" s="1555"/>
      <c r="D24" s="1557"/>
      <c r="E24" s="1533"/>
      <c r="F24" s="1538"/>
      <c r="G24" s="1535" t="s">
        <v>574</v>
      </c>
      <c r="H24" s="1553"/>
      <c r="I24" s="1533"/>
      <c r="J24" s="1565"/>
      <c r="K24" s="1540"/>
      <c r="L24" s="1540"/>
      <c r="M24" s="1533"/>
      <c r="N24" s="1533"/>
      <c r="O24" s="1533"/>
      <c r="P24" s="1533"/>
      <c r="Q24" s="1533"/>
      <c r="R24" s="1533"/>
      <c r="S24" s="1533"/>
      <c r="T24" s="1533"/>
      <c r="U24" s="1535"/>
      <c r="V24" s="1533"/>
      <c r="W24" s="1538"/>
      <c r="X24" s="1540"/>
      <c r="Y24" s="1540"/>
      <c r="Z24" s="1535"/>
      <c r="AA24" s="598" t="s">
        <v>1606</v>
      </c>
      <c r="AB24" s="598"/>
      <c r="AC24" s="599" t="s">
        <v>1636</v>
      </c>
      <c r="AD24" s="1531"/>
    </row>
    <row r="25" spans="1:30" s="258" customFormat="1" ht="87" customHeight="1" x14ac:dyDescent="0.2">
      <c r="A25" s="1541"/>
      <c r="B25" s="1548"/>
      <c r="C25" s="1555"/>
      <c r="D25" s="1557"/>
      <c r="E25" s="1532" t="s">
        <v>107</v>
      </c>
      <c r="F25" s="1537" t="s">
        <v>1637</v>
      </c>
      <c r="G25" s="1534" t="s">
        <v>370</v>
      </c>
      <c r="H25" s="1552"/>
      <c r="I25" s="1532" t="s">
        <v>1606</v>
      </c>
      <c r="J25" s="1537" t="s">
        <v>1638</v>
      </c>
      <c r="K25" s="1539">
        <v>41294</v>
      </c>
      <c r="L25" s="1539">
        <v>41639</v>
      </c>
      <c r="M25" s="1532"/>
      <c r="N25" s="1536">
        <v>0.4</v>
      </c>
      <c r="O25" s="1536">
        <v>0.6</v>
      </c>
      <c r="P25" s="1532"/>
      <c r="Q25" s="1532"/>
      <c r="R25" s="1536">
        <v>0.4</v>
      </c>
      <c r="S25" s="1532"/>
      <c r="T25" s="1532"/>
      <c r="U25" s="1560" t="s">
        <v>1639</v>
      </c>
      <c r="V25" s="598" t="s">
        <v>110</v>
      </c>
      <c r="W25" s="595" t="s">
        <v>1640</v>
      </c>
      <c r="X25" s="597">
        <v>41294</v>
      </c>
      <c r="Y25" s="597">
        <v>41639</v>
      </c>
      <c r="Z25" s="599" t="s">
        <v>1610</v>
      </c>
      <c r="AA25" s="598"/>
      <c r="AB25" s="598" t="s">
        <v>1606</v>
      </c>
      <c r="AC25" s="599" t="s">
        <v>1641</v>
      </c>
      <c r="AD25" s="1530">
        <v>38500000</v>
      </c>
    </row>
    <row r="26" spans="1:30" s="258" customFormat="1" ht="139.5" customHeight="1" x14ac:dyDescent="0.2">
      <c r="A26" s="1541"/>
      <c r="B26" s="1548"/>
      <c r="C26" s="1555"/>
      <c r="D26" s="1557"/>
      <c r="E26" s="1533"/>
      <c r="F26" s="1538"/>
      <c r="G26" s="1535"/>
      <c r="H26" s="1553"/>
      <c r="I26" s="1533"/>
      <c r="J26" s="1538"/>
      <c r="K26" s="1540"/>
      <c r="L26" s="1540"/>
      <c r="M26" s="1533"/>
      <c r="N26" s="1533"/>
      <c r="O26" s="1533"/>
      <c r="P26" s="1533"/>
      <c r="Q26" s="1533"/>
      <c r="R26" s="1533"/>
      <c r="S26" s="1533"/>
      <c r="T26" s="1533"/>
      <c r="U26" s="1561"/>
      <c r="V26" s="598" t="s">
        <v>345</v>
      </c>
      <c r="W26" s="595" t="s">
        <v>1642</v>
      </c>
      <c r="X26" s="597">
        <v>41294</v>
      </c>
      <c r="Y26" s="597">
        <v>41639</v>
      </c>
      <c r="Z26" s="599" t="s">
        <v>1610</v>
      </c>
      <c r="AA26" s="598" t="s">
        <v>1606</v>
      </c>
      <c r="AB26" s="257"/>
      <c r="AC26" s="599" t="s">
        <v>1636</v>
      </c>
      <c r="AD26" s="1531"/>
    </row>
    <row r="27" spans="1:30" s="258" customFormat="1" ht="71.25" x14ac:dyDescent="0.2">
      <c r="A27" s="1535"/>
      <c r="B27" s="603"/>
      <c r="C27" s="605"/>
      <c r="D27" s="606"/>
      <c r="E27" s="598" t="s">
        <v>114</v>
      </c>
      <c r="F27" s="595" t="s">
        <v>1643</v>
      </c>
      <c r="G27" s="599" t="s">
        <v>370</v>
      </c>
      <c r="H27" s="257"/>
      <c r="I27" s="598" t="s">
        <v>1606</v>
      </c>
      <c r="J27" s="595" t="s">
        <v>1644</v>
      </c>
      <c r="K27" s="597">
        <v>41294</v>
      </c>
      <c r="L27" s="597">
        <v>41639</v>
      </c>
      <c r="M27" s="260">
        <v>0.1</v>
      </c>
      <c r="N27" s="260">
        <v>0.3</v>
      </c>
      <c r="O27" s="260">
        <v>0.2</v>
      </c>
      <c r="P27" s="260">
        <v>0.4</v>
      </c>
      <c r="Q27" s="260">
        <v>0.1</v>
      </c>
      <c r="R27" s="260">
        <v>0.3</v>
      </c>
      <c r="S27" s="598"/>
      <c r="T27" s="598"/>
      <c r="U27" s="261" t="s">
        <v>1645</v>
      </c>
      <c r="V27" s="598" t="s">
        <v>117</v>
      </c>
      <c r="W27" s="595" t="s">
        <v>1646</v>
      </c>
      <c r="X27" s="597">
        <v>41294</v>
      </c>
      <c r="Y27" s="597">
        <v>41639</v>
      </c>
      <c r="Z27" s="599" t="s">
        <v>1610</v>
      </c>
      <c r="AA27" s="598" t="s">
        <v>1606</v>
      </c>
      <c r="AB27" s="257"/>
      <c r="AC27" s="599" t="s">
        <v>1636</v>
      </c>
      <c r="AD27" s="262">
        <v>80100000</v>
      </c>
    </row>
    <row r="28" spans="1:30" s="49" customFormat="1" ht="57" customHeight="1" x14ac:dyDescent="0.2">
      <c r="A28" s="263"/>
      <c r="B28" s="593"/>
      <c r="C28" s="263"/>
      <c r="D28" s="263"/>
      <c r="E28" s="594" t="s">
        <v>121</v>
      </c>
      <c r="F28" s="595" t="s">
        <v>1647</v>
      </c>
      <c r="G28" s="599" t="s">
        <v>574</v>
      </c>
      <c r="H28" s="598" t="s">
        <v>1606</v>
      </c>
      <c r="I28" s="257"/>
      <c r="J28" s="595" t="s">
        <v>1648</v>
      </c>
      <c r="K28" s="597">
        <v>41294</v>
      </c>
      <c r="L28" s="597">
        <v>41639</v>
      </c>
      <c r="M28" s="596">
        <v>0.25</v>
      </c>
      <c r="N28" s="596">
        <v>0.25</v>
      </c>
      <c r="O28" s="596">
        <v>0.25</v>
      </c>
      <c r="P28" s="596">
        <v>0.25</v>
      </c>
      <c r="Q28" s="596">
        <v>0.25</v>
      </c>
      <c r="R28" s="596">
        <v>0.25</v>
      </c>
      <c r="S28" s="594"/>
      <c r="T28" s="594"/>
      <c r="U28" s="264" t="s">
        <v>1649</v>
      </c>
      <c r="V28" s="598" t="s">
        <v>124</v>
      </c>
      <c r="W28" s="595" t="s">
        <v>1650</v>
      </c>
      <c r="X28" s="597">
        <v>41294</v>
      </c>
      <c r="Y28" s="597">
        <v>41639</v>
      </c>
      <c r="Z28" s="599" t="s">
        <v>1651</v>
      </c>
      <c r="AA28" s="598" t="s">
        <v>1606</v>
      </c>
      <c r="AB28" s="257"/>
      <c r="AC28" s="599" t="s">
        <v>1636</v>
      </c>
      <c r="AD28" s="265"/>
    </row>
    <row r="29" spans="1:30" s="49" customFormat="1" ht="57" x14ac:dyDescent="0.2">
      <c r="A29" s="1550"/>
      <c r="B29" s="1551"/>
      <c r="C29" s="1550"/>
      <c r="D29" s="1550"/>
      <c r="E29" s="1567" t="s">
        <v>127</v>
      </c>
      <c r="F29" s="1565" t="s">
        <v>1652</v>
      </c>
      <c r="G29" s="1568" t="s">
        <v>370</v>
      </c>
      <c r="H29" s="1532" t="s">
        <v>1606</v>
      </c>
      <c r="I29" s="1552"/>
      <c r="J29" s="1537" t="s">
        <v>1653</v>
      </c>
      <c r="K29" s="597">
        <v>41294</v>
      </c>
      <c r="L29" s="597">
        <v>41639</v>
      </c>
      <c r="M29" s="1562">
        <v>0.25</v>
      </c>
      <c r="N29" s="1562">
        <v>0.25</v>
      </c>
      <c r="O29" s="1562">
        <v>0.25</v>
      </c>
      <c r="P29" s="1562">
        <v>0.25</v>
      </c>
      <c r="Q29" s="1562">
        <v>0.25</v>
      </c>
      <c r="R29" s="1571">
        <v>0.25</v>
      </c>
      <c r="S29" s="1567"/>
      <c r="T29" s="1567"/>
      <c r="U29" s="1572" t="s">
        <v>1654</v>
      </c>
      <c r="V29" s="598" t="s">
        <v>130</v>
      </c>
      <c r="W29" s="595" t="s">
        <v>1655</v>
      </c>
      <c r="X29" s="597">
        <v>41294</v>
      </c>
      <c r="Y29" s="597">
        <v>41639</v>
      </c>
      <c r="Z29" s="599" t="s">
        <v>1610</v>
      </c>
      <c r="AA29" s="598" t="s">
        <v>1606</v>
      </c>
      <c r="AB29" s="598"/>
      <c r="AC29" s="599" t="s">
        <v>1656</v>
      </c>
      <c r="AD29" s="265"/>
    </row>
    <row r="30" spans="1:30" s="49" customFormat="1" ht="57" x14ac:dyDescent="0.2">
      <c r="A30" s="1550"/>
      <c r="B30" s="1551"/>
      <c r="C30" s="1550"/>
      <c r="D30" s="1550"/>
      <c r="E30" s="1567"/>
      <c r="F30" s="1565"/>
      <c r="G30" s="1568"/>
      <c r="H30" s="1547"/>
      <c r="I30" s="1558"/>
      <c r="J30" s="1548"/>
      <c r="K30" s="597">
        <v>41294</v>
      </c>
      <c r="L30" s="597">
        <v>41639</v>
      </c>
      <c r="M30" s="1563"/>
      <c r="N30" s="1563"/>
      <c r="O30" s="1563"/>
      <c r="P30" s="1563"/>
      <c r="Q30" s="1563"/>
      <c r="R30" s="1567"/>
      <c r="S30" s="1567"/>
      <c r="T30" s="1567"/>
      <c r="U30" s="1573"/>
      <c r="V30" s="598" t="s">
        <v>737</v>
      </c>
      <c r="W30" s="595" t="s">
        <v>1657</v>
      </c>
      <c r="X30" s="597">
        <v>41294</v>
      </c>
      <c r="Y30" s="597">
        <v>41639</v>
      </c>
      <c r="Z30" s="599" t="s">
        <v>1610</v>
      </c>
      <c r="AA30" s="598" t="s">
        <v>1606</v>
      </c>
      <c r="AB30" s="598"/>
      <c r="AC30" s="599" t="s">
        <v>1658</v>
      </c>
      <c r="AD30" s="265"/>
    </row>
    <row r="31" spans="1:30" s="49" customFormat="1" ht="153.75" customHeight="1" x14ac:dyDescent="0.2">
      <c r="A31" s="1550"/>
      <c r="B31" s="1551"/>
      <c r="C31" s="1550"/>
      <c r="D31" s="1550"/>
      <c r="E31" s="1567"/>
      <c r="F31" s="1565"/>
      <c r="G31" s="1568"/>
      <c r="H31" s="1547"/>
      <c r="I31" s="1558"/>
      <c r="J31" s="1548"/>
      <c r="K31" s="1566">
        <v>41294</v>
      </c>
      <c r="L31" s="1566">
        <v>41639</v>
      </c>
      <c r="M31" s="1563"/>
      <c r="N31" s="1563"/>
      <c r="O31" s="1563"/>
      <c r="P31" s="1563"/>
      <c r="Q31" s="1563"/>
      <c r="R31" s="1567"/>
      <c r="S31" s="1567"/>
      <c r="T31" s="1567"/>
      <c r="U31" s="1573"/>
      <c r="V31" s="1569" t="s">
        <v>740</v>
      </c>
      <c r="W31" s="1565" t="s">
        <v>1659</v>
      </c>
      <c r="X31" s="1566">
        <v>41294</v>
      </c>
      <c r="Y31" s="1566">
        <v>41639</v>
      </c>
      <c r="Z31" s="1568" t="s">
        <v>1610</v>
      </c>
      <c r="AA31" s="598" t="s">
        <v>1606</v>
      </c>
      <c r="AB31" s="257"/>
      <c r="AC31" s="599" t="s">
        <v>1660</v>
      </c>
      <c r="AD31" s="1570"/>
    </row>
    <row r="32" spans="1:30" s="49" customFormat="1" ht="99.75" x14ac:dyDescent="0.2">
      <c r="A32" s="1550"/>
      <c r="B32" s="1551"/>
      <c r="C32" s="1550"/>
      <c r="D32" s="1550"/>
      <c r="E32" s="1567"/>
      <c r="F32" s="1565"/>
      <c r="G32" s="1568"/>
      <c r="H32" s="1533"/>
      <c r="I32" s="1553"/>
      <c r="J32" s="1538"/>
      <c r="K32" s="1566"/>
      <c r="L32" s="1566"/>
      <c r="M32" s="1564"/>
      <c r="N32" s="1564"/>
      <c r="O32" s="1564"/>
      <c r="P32" s="1564"/>
      <c r="Q32" s="1564"/>
      <c r="R32" s="1567"/>
      <c r="S32" s="1567"/>
      <c r="T32" s="1567"/>
      <c r="U32" s="1574"/>
      <c r="V32" s="1569"/>
      <c r="W32" s="1565"/>
      <c r="X32" s="1566"/>
      <c r="Y32" s="1566"/>
      <c r="Z32" s="1568"/>
      <c r="AA32" s="257"/>
      <c r="AB32" s="598" t="s">
        <v>1606</v>
      </c>
      <c r="AC32" s="599" t="s">
        <v>1661</v>
      </c>
      <c r="AD32" s="1570"/>
    </row>
    <row r="33" spans="2:30" x14ac:dyDescent="0.25">
      <c r="B33" s="36"/>
      <c r="F33" s="36"/>
      <c r="G33" s="36"/>
      <c r="J33" s="36"/>
      <c r="N33" s="697">
        <v>2.0499999999999998</v>
      </c>
      <c r="R33" s="697">
        <f>SUM(R15:R32)</f>
        <v>2.0999999999999996</v>
      </c>
      <c r="AC33" s="223"/>
      <c r="AD33" s="36"/>
    </row>
    <row r="34" spans="2:30" x14ac:dyDescent="0.25">
      <c r="B34" s="36"/>
      <c r="F34" s="36"/>
      <c r="G34" s="36"/>
      <c r="J34" s="36"/>
      <c r="N34" s="697">
        <f>+N33/7</f>
        <v>0.29285714285714282</v>
      </c>
      <c r="R34" s="697">
        <f>+R33/8</f>
        <v>0.26249999999999996</v>
      </c>
      <c r="AD34" s="36"/>
    </row>
    <row r="38" spans="2:30" x14ac:dyDescent="0.25">
      <c r="B38" s="36"/>
      <c r="F38" s="36"/>
      <c r="G38" s="36"/>
      <c r="J38" s="36"/>
      <c r="M38" s="255"/>
      <c r="AD38" s="36"/>
    </row>
    <row r="39" spans="2:30" x14ac:dyDescent="0.25">
      <c r="B39" s="36"/>
      <c r="F39" s="36"/>
      <c r="G39" s="36"/>
      <c r="J39" s="36"/>
      <c r="L39" s="48"/>
      <c r="AD39" s="36"/>
    </row>
  </sheetData>
  <sheetProtection password="DDB6" sheet="1"/>
  <mergeCells count="162">
    <mergeCell ref="W31:W32"/>
    <mergeCell ref="X31:X32"/>
    <mergeCell ref="Y31:Y32"/>
    <mergeCell ref="Z31:Z32"/>
    <mergeCell ref="AD31:AD32"/>
    <mergeCell ref="N29:N32"/>
    <mergeCell ref="O29:O32"/>
    <mergeCell ref="P29:P32"/>
    <mergeCell ref="Q29:Q32"/>
    <mergeCell ref="R29:R32"/>
    <mergeCell ref="S29:S32"/>
    <mergeCell ref="T29:T32"/>
    <mergeCell ref="U29:U32"/>
    <mergeCell ref="C29:C32"/>
    <mergeCell ref="D29:D32"/>
    <mergeCell ref="E29:E32"/>
    <mergeCell ref="F29:F32"/>
    <mergeCell ref="G29:G32"/>
    <mergeCell ref="H29:H32"/>
    <mergeCell ref="K23:K24"/>
    <mergeCell ref="L23:L24"/>
    <mergeCell ref="V31:V32"/>
    <mergeCell ref="I29:I32"/>
    <mergeCell ref="J29:J32"/>
    <mergeCell ref="M29:M32"/>
    <mergeCell ref="M25:M26"/>
    <mergeCell ref="J23:J24"/>
    <mergeCell ref="R25:R26"/>
    <mergeCell ref="S25:S26"/>
    <mergeCell ref="T25:T26"/>
    <mergeCell ref="P23:P24"/>
    <mergeCell ref="K31:K32"/>
    <mergeCell ref="L31:L32"/>
    <mergeCell ref="M18:M20"/>
    <mergeCell ref="N18:N20"/>
    <mergeCell ref="U25:U26"/>
    <mergeCell ref="N25:N26"/>
    <mergeCell ref="O25:O26"/>
    <mergeCell ref="P25:P26"/>
    <mergeCell ref="AD25:AD26"/>
    <mergeCell ref="E25:E26"/>
    <mergeCell ref="F25:F26"/>
    <mergeCell ref="G25:G26"/>
    <mergeCell ref="H25:H26"/>
    <mergeCell ref="I25:I26"/>
    <mergeCell ref="J25:J26"/>
    <mergeCell ref="K25:K26"/>
    <mergeCell ref="L25:L26"/>
    <mergeCell ref="Q25:Q26"/>
    <mergeCell ref="M23:M24"/>
    <mergeCell ref="N21:N22"/>
    <mergeCell ref="O21:O22"/>
    <mergeCell ref="P21:P22"/>
    <mergeCell ref="Q21:Q22"/>
    <mergeCell ref="R21:R22"/>
    <mergeCell ref="S21:S22"/>
    <mergeCell ref="R18:R20"/>
    <mergeCell ref="T21:T22"/>
    <mergeCell ref="U21:U22"/>
    <mergeCell ref="A29:A32"/>
    <mergeCell ref="B29:B32"/>
    <mergeCell ref="N23:N24"/>
    <mergeCell ref="O23:O24"/>
    <mergeCell ref="E23:E24"/>
    <mergeCell ref="F23:F24"/>
    <mergeCell ref="G23:G24"/>
    <mergeCell ref="H23:H24"/>
    <mergeCell ref="A15:A27"/>
    <mergeCell ref="B15:B26"/>
    <mergeCell ref="C15:C26"/>
    <mergeCell ref="D15:D26"/>
    <mergeCell ref="H15:H17"/>
    <mergeCell ref="I15:I17"/>
    <mergeCell ref="I23:I24"/>
    <mergeCell ref="G18:G20"/>
    <mergeCell ref="H18:H20"/>
    <mergeCell ref="M15:M17"/>
    <mergeCell ref="N15:N17"/>
    <mergeCell ref="E21:E22"/>
    <mergeCell ref="F21:F22"/>
    <mergeCell ref="G21:G22"/>
    <mergeCell ref="H21:H22"/>
    <mergeCell ref="I21:I22"/>
    <mergeCell ref="O15:O17"/>
    <mergeCell ref="P15:P17"/>
    <mergeCell ref="R15:R17"/>
    <mergeCell ref="E18:E20"/>
    <mergeCell ref="E15:E16"/>
    <mergeCell ref="F15:F16"/>
    <mergeCell ref="G15:G16"/>
    <mergeCell ref="J15:J17"/>
    <mergeCell ref="Z23:Z24"/>
    <mergeCell ref="I18:I20"/>
    <mergeCell ref="J18:J20"/>
    <mergeCell ref="K18:K20"/>
    <mergeCell ref="L18:L20"/>
    <mergeCell ref="F18:F20"/>
    <mergeCell ref="O18:O20"/>
    <mergeCell ref="P18:P20"/>
    <mergeCell ref="Q18:Q20"/>
    <mergeCell ref="K15:K17"/>
    <mergeCell ref="L15:L17"/>
    <mergeCell ref="J21:J22"/>
    <mergeCell ref="K21:K22"/>
    <mergeCell ref="L21:L22"/>
    <mergeCell ref="M21:M22"/>
    <mergeCell ref="S18:S20"/>
    <mergeCell ref="AD23:AD24"/>
    <mergeCell ref="Q15:Q16"/>
    <mergeCell ref="S15:S16"/>
    <mergeCell ref="T15:T16"/>
    <mergeCell ref="U15:U16"/>
    <mergeCell ref="Q23:Q24"/>
    <mergeCell ref="R23:R24"/>
    <mergeCell ref="S23:S24"/>
    <mergeCell ref="T23:T24"/>
    <mergeCell ref="U23:U24"/>
    <mergeCell ref="V23:V24"/>
    <mergeCell ref="W23:W24"/>
    <mergeCell ref="X23:X24"/>
    <mergeCell ref="Y23:Y24"/>
    <mergeCell ref="U18:U20"/>
    <mergeCell ref="AD15:AD17"/>
    <mergeCell ref="AD18:AD20"/>
    <mergeCell ref="T18:T20"/>
    <mergeCell ref="AD21:AD22"/>
    <mergeCell ref="V13:V14"/>
    <mergeCell ref="W13:W14"/>
    <mergeCell ref="X13:Y13"/>
    <mergeCell ref="Z13:Z14"/>
    <mergeCell ref="AA13:AB13"/>
    <mergeCell ref="AC13:AC14"/>
    <mergeCell ref="G13:G14"/>
    <mergeCell ref="H13:I13"/>
    <mergeCell ref="J13:J14"/>
    <mergeCell ref="K13:L13"/>
    <mergeCell ref="M13:P13"/>
    <mergeCell ref="Q13:U13"/>
    <mergeCell ref="A13:A14"/>
    <mergeCell ref="B13:B14"/>
    <mergeCell ref="C13:C14"/>
    <mergeCell ref="D13:D14"/>
    <mergeCell ref="E13:E14"/>
    <mergeCell ref="A1:AB8"/>
    <mergeCell ref="AC1:AD2"/>
    <mergeCell ref="AC3:AD4"/>
    <mergeCell ref="AC5:AD6"/>
    <mergeCell ref="AC7:AD8"/>
    <mergeCell ref="F13:F14"/>
    <mergeCell ref="H12:I12"/>
    <mergeCell ref="K12:L12"/>
    <mergeCell ref="M12:P12"/>
    <mergeCell ref="Q12:U12"/>
    <mergeCell ref="A9:AD9"/>
    <mergeCell ref="A10:AD10"/>
    <mergeCell ref="AA12:AB12"/>
    <mergeCell ref="A11:D11"/>
    <mergeCell ref="E11:U11"/>
    <mergeCell ref="V11:Z11"/>
    <mergeCell ref="AA11:AC11"/>
    <mergeCell ref="X12:Y12"/>
    <mergeCell ref="AD13:AD14"/>
  </mergeCells>
  <dataValidations count="3">
    <dataValidation allowBlank="1" showErrorMessage="1" sqref="AC13:AC14"/>
    <dataValidation allowBlank="1" showInputMessage="1" showErrorMessage="1" prompt="_x000a_" sqref="E13:E14 IU13:IU14"/>
    <dataValidation allowBlank="1" showErrorMessage="1" prompt="La fecha de finalización de la tarea coincide con la fecha de entrega del producto._x000a_" sqref="AD13:AD14"/>
  </dataValidations>
  <pageMargins left="0.7" right="0.7" top="0.75" bottom="0.75" header="0.3" footer="0.3"/>
  <pageSetup orientation="portrait" horizontalDpi="4294967295" verticalDpi="4294967295"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47"/>
  <sheetViews>
    <sheetView topLeftCell="D1" zoomScale="75" zoomScaleNormal="75" workbookViewId="0">
      <selection activeCell="L39" sqref="L39"/>
    </sheetView>
  </sheetViews>
  <sheetFormatPr baseColWidth="10" defaultRowHeight="16.5" x14ac:dyDescent="0.3"/>
  <cols>
    <col min="1" max="1" width="13.425781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7" style="1178" customWidth="1"/>
    <col min="10" max="10" width="21" style="1178" customWidth="1"/>
    <col min="11" max="11" width="7" style="1178" customWidth="1"/>
    <col min="12" max="12" width="45.42578125" style="1113" customWidth="1"/>
    <col min="13" max="13" width="7.5703125" style="1155" customWidth="1"/>
    <col min="14" max="14" width="21" style="1151" customWidth="1"/>
    <col min="15" max="15" width="39.85546875" style="1151" customWidth="1"/>
    <col min="16" max="16" width="18.140625" style="1113" customWidth="1"/>
    <col min="17" max="17" width="11.42578125" style="1113"/>
    <col min="18" max="18" width="11.5703125" style="1113" customWidth="1"/>
    <col min="19" max="19" width="11.42578125" style="1113"/>
    <col min="20" max="20" width="13.42578125" style="1113" customWidth="1"/>
    <col min="21" max="16384" width="11.42578125" style="1151"/>
  </cols>
  <sheetData>
    <row r="1" spans="1:20"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0"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0"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0"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0"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0"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0"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0"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0" s="287" customFormat="1" ht="30" customHeight="1" x14ac:dyDescent="0.3">
      <c r="A9" s="1429" t="s">
        <v>3403</v>
      </c>
      <c r="B9" s="1429"/>
      <c r="C9" s="1429"/>
      <c r="D9" s="1429"/>
      <c r="E9" s="1429"/>
      <c r="F9" s="1429"/>
      <c r="G9" s="1429"/>
      <c r="H9" s="1429"/>
      <c r="I9" s="1429"/>
      <c r="J9" s="1429"/>
      <c r="K9" s="1429"/>
      <c r="L9" s="1429"/>
      <c r="M9" s="1429"/>
      <c r="N9" s="1429"/>
      <c r="O9" s="1429"/>
      <c r="P9" s="1429"/>
      <c r="Q9" s="1429"/>
      <c r="R9" s="1429"/>
      <c r="S9" s="1429"/>
      <c r="T9" s="1429"/>
    </row>
    <row r="10" spans="1:20"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0" s="1113"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35" t="s">
        <v>2810</v>
      </c>
      <c r="Q11" s="2435"/>
      <c r="R11" s="2435"/>
      <c r="S11" s="2435"/>
      <c r="T11" s="2435"/>
    </row>
    <row r="12" spans="1:20" s="1113" customFormat="1"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row>
    <row r="13" spans="1:20" s="1120" customFormat="1" ht="105.75" customHeight="1" x14ac:dyDescent="0.3">
      <c r="A13" s="2505" t="s">
        <v>2813</v>
      </c>
      <c r="B13" s="2455">
        <v>0.5</v>
      </c>
      <c r="C13" s="1114" t="s">
        <v>2814</v>
      </c>
      <c r="D13" s="1131">
        <v>0.15</v>
      </c>
      <c r="E13" s="1114" t="s">
        <v>2815</v>
      </c>
      <c r="F13" s="1131">
        <v>1</v>
      </c>
      <c r="G13" s="1131" t="s">
        <v>65</v>
      </c>
      <c r="H13" s="1114" t="s">
        <v>2816</v>
      </c>
      <c r="I13" s="1131">
        <v>1</v>
      </c>
      <c r="J13" s="1114" t="s">
        <v>370</v>
      </c>
      <c r="K13" s="1131" t="s">
        <v>69</v>
      </c>
      <c r="L13" s="1116" t="s">
        <v>2817</v>
      </c>
      <c r="M13" s="1156">
        <v>1</v>
      </c>
      <c r="N13" s="1116" t="s">
        <v>3404</v>
      </c>
      <c r="O13" s="1116" t="s">
        <v>2819</v>
      </c>
      <c r="P13" s="1119">
        <v>4</v>
      </c>
      <c r="Q13" s="878" t="s">
        <v>3405</v>
      </c>
      <c r="R13" s="878" t="s">
        <v>3405</v>
      </c>
      <c r="S13" s="878" t="s">
        <v>3405</v>
      </c>
      <c r="T13" s="878" t="s">
        <v>3405</v>
      </c>
    </row>
    <row r="14" spans="1:20" s="1120" customFormat="1" ht="66" x14ac:dyDescent="0.3">
      <c r="A14" s="2506"/>
      <c r="B14" s="2455"/>
      <c r="C14" s="2433" t="s">
        <v>2820</v>
      </c>
      <c r="D14" s="2450">
        <v>0.2</v>
      </c>
      <c r="E14" s="2425" t="s">
        <v>2821</v>
      </c>
      <c r="F14" s="2452">
        <v>0.5</v>
      </c>
      <c r="G14" s="1158" t="s">
        <v>84</v>
      </c>
      <c r="H14" s="709" t="s">
        <v>2822</v>
      </c>
      <c r="I14" s="1158">
        <v>0.8</v>
      </c>
      <c r="J14" s="709" t="s">
        <v>370</v>
      </c>
      <c r="K14" s="1158" t="s">
        <v>87</v>
      </c>
      <c r="L14" s="701" t="s">
        <v>2823</v>
      </c>
      <c r="M14" s="1156">
        <v>1</v>
      </c>
      <c r="N14" s="1116" t="s">
        <v>3404</v>
      </c>
      <c r="O14" s="701" t="s">
        <v>2825</v>
      </c>
      <c r="P14" s="1119">
        <v>4</v>
      </c>
      <c r="Q14" s="878" t="s">
        <v>3406</v>
      </c>
      <c r="R14" s="878" t="s">
        <v>3406</v>
      </c>
      <c r="S14" s="878" t="s">
        <v>3406</v>
      </c>
      <c r="T14" s="878" t="s">
        <v>3406</v>
      </c>
    </row>
    <row r="15" spans="1:20" s="1120" customFormat="1" ht="33" x14ac:dyDescent="0.3">
      <c r="A15" s="2506"/>
      <c r="B15" s="2455"/>
      <c r="C15" s="2433"/>
      <c r="D15" s="2456"/>
      <c r="E15" s="2425"/>
      <c r="F15" s="2452"/>
      <c r="G15" s="1158" t="s">
        <v>93</v>
      </c>
      <c r="H15" s="709" t="s">
        <v>2827</v>
      </c>
      <c r="I15" s="1158">
        <v>0.2</v>
      </c>
      <c r="J15" s="709" t="s">
        <v>370</v>
      </c>
      <c r="K15" s="1158" t="s">
        <v>97</v>
      </c>
      <c r="L15" s="701" t="s">
        <v>2828</v>
      </c>
      <c r="M15" s="1156">
        <v>1</v>
      </c>
      <c r="N15" s="1116" t="s">
        <v>3404</v>
      </c>
      <c r="O15" s="701" t="s">
        <v>2830</v>
      </c>
      <c r="P15" s="1119"/>
      <c r="Q15" s="1119"/>
      <c r="R15" s="1119"/>
      <c r="S15" s="1119"/>
      <c r="T15" s="1119"/>
    </row>
    <row r="16" spans="1:20" s="1120" customFormat="1" ht="66" x14ac:dyDescent="0.3">
      <c r="A16" s="2506"/>
      <c r="B16" s="2455"/>
      <c r="C16" s="2433"/>
      <c r="D16" s="2456"/>
      <c r="E16" s="2425" t="s">
        <v>2831</v>
      </c>
      <c r="F16" s="2452">
        <v>0.5</v>
      </c>
      <c r="G16" s="2458" t="s">
        <v>101</v>
      </c>
      <c r="H16" s="2425" t="s">
        <v>2832</v>
      </c>
      <c r="I16" s="2452">
        <v>1</v>
      </c>
      <c r="J16" s="2425" t="s">
        <v>370</v>
      </c>
      <c r="K16" s="1158" t="s">
        <v>104</v>
      </c>
      <c r="L16" s="701" t="s">
        <v>2833</v>
      </c>
      <c r="M16" s="1156">
        <v>0.2</v>
      </c>
      <c r="N16" s="1116" t="s">
        <v>3404</v>
      </c>
      <c r="O16" s="724" t="s">
        <v>2834</v>
      </c>
      <c r="P16" s="1119">
        <v>3</v>
      </c>
      <c r="Q16" s="878" t="s">
        <v>3407</v>
      </c>
      <c r="R16" s="878" t="s">
        <v>3408</v>
      </c>
      <c r="S16" s="1119"/>
      <c r="T16" s="878" t="s">
        <v>3409</v>
      </c>
    </row>
    <row r="17" spans="1:21" s="1120" customFormat="1" ht="49.5" x14ac:dyDescent="0.3">
      <c r="A17" s="2506"/>
      <c r="B17" s="2455"/>
      <c r="C17" s="2433"/>
      <c r="D17" s="2456"/>
      <c r="E17" s="2425"/>
      <c r="F17" s="2452"/>
      <c r="G17" s="2459"/>
      <c r="H17" s="2425"/>
      <c r="I17" s="2452"/>
      <c r="J17" s="2425"/>
      <c r="K17" s="1158" t="s">
        <v>341</v>
      </c>
      <c r="L17" s="879" t="s">
        <v>2835</v>
      </c>
      <c r="M17" s="1160">
        <v>0.5</v>
      </c>
      <c r="N17" s="1116" t="s">
        <v>3404</v>
      </c>
      <c r="O17" s="724" t="s">
        <v>2836</v>
      </c>
      <c r="P17" s="1125">
        <v>0.7</v>
      </c>
      <c r="Q17" s="1119"/>
      <c r="R17" s="1125">
        <v>0.3</v>
      </c>
      <c r="S17" s="1125">
        <v>0.5</v>
      </c>
      <c r="T17" s="1125">
        <v>0.7</v>
      </c>
    </row>
    <row r="18" spans="1:21" s="1120" customFormat="1" ht="33" x14ac:dyDescent="0.3">
      <c r="A18" s="2506"/>
      <c r="B18" s="2455"/>
      <c r="C18" s="2433"/>
      <c r="D18" s="2451"/>
      <c r="E18" s="2425"/>
      <c r="F18" s="2452"/>
      <c r="G18" s="2460"/>
      <c r="H18" s="2425"/>
      <c r="I18" s="2452"/>
      <c r="J18" s="2425"/>
      <c r="K18" s="1158" t="s">
        <v>342</v>
      </c>
      <c r="L18" s="701" t="s">
        <v>2837</v>
      </c>
      <c r="M18" s="1156">
        <v>0.3</v>
      </c>
      <c r="N18" s="1116" t="s">
        <v>3404</v>
      </c>
      <c r="O18" s="701" t="s">
        <v>2825</v>
      </c>
      <c r="P18" s="1125">
        <v>1</v>
      </c>
      <c r="Q18" s="1125">
        <v>1</v>
      </c>
      <c r="R18" s="1125">
        <v>1</v>
      </c>
      <c r="S18" s="1125">
        <v>1</v>
      </c>
      <c r="T18" s="1125">
        <v>1</v>
      </c>
    </row>
    <row r="19" spans="1:21" s="1120" customFormat="1" ht="115.5" customHeight="1" x14ac:dyDescent="0.3">
      <c r="A19" s="2506"/>
      <c r="B19" s="2455"/>
      <c r="C19" s="2433" t="s">
        <v>2838</v>
      </c>
      <c r="D19" s="2450">
        <v>0.2</v>
      </c>
      <c r="E19" s="2425" t="s">
        <v>2839</v>
      </c>
      <c r="F19" s="2432">
        <v>1</v>
      </c>
      <c r="G19" s="2450" t="s">
        <v>107</v>
      </c>
      <c r="H19" s="2431" t="s">
        <v>2840</v>
      </c>
      <c r="I19" s="2452">
        <v>0.6</v>
      </c>
      <c r="J19" s="2431" t="s">
        <v>370</v>
      </c>
      <c r="K19" s="1158" t="s">
        <v>110</v>
      </c>
      <c r="L19" s="721" t="s">
        <v>2841</v>
      </c>
      <c r="M19" s="1156">
        <v>0.15</v>
      </c>
      <c r="N19" s="1116" t="s">
        <v>3404</v>
      </c>
      <c r="O19" s="1127" t="s">
        <v>2842</v>
      </c>
      <c r="P19" s="1119">
        <v>4</v>
      </c>
      <c r="Q19" s="1119">
        <v>1</v>
      </c>
      <c r="R19" s="1119">
        <v>1</v>
      </c>
      <c r="S19" s="1119">
        <v>1</v>
      </c>
      <c r="T19" s="1119">
        <v>1</v>
      </c>
    </row>
    <row r="20" spans="1:21" s="1120" customFormat="1" ht="148.5" x14ac:dyDescent="0.3">
      <c r="A20" s="2506"/>
      <c r="B20" s="2455"/>
      <c r="C20" s="2433"/>
      <c r="D20" s="2456"/>
      <c r="E20" s="2425"/>
      <c r="F20" s="2432"/>
      <c r="G20" s="2456"/>
      <c r="H20" s="2431"/>
      <c r="I20" s="2452"/>
      <c r="J20" s="2431"/>
      <c r="K20" s="1158" t="s">
        <v>345</v>
      </c>
      <c r="L20" s="701" t="s">
        <v>2843</v>
      </c>
      <c r="M20" s="1156">
        <v>0.1</v>
      </c>
      <c r="N20" s="1116" t="s">
        <v>3404</v>
      </c>
      <c r="O20" s="1127" t="s">
        <v>2844</v>
      </c>
      <c r="P20" s="1119">
        <v>4</v>
      </c>
      <c r="Q20" s="1119">
        <v>1</v>
      </c>
      <c r="R20" s="1119">
        <v>1</v>
      </c>
      <c r="S20" s="1119">
        <v>1</v>
      </c>
      <c r="T20" s="1119">
        <v>1</v>
      </c>
    </row>
    <row r="21" spans="1:21" s="1120" customFormat="1" ht="115.5" x14ac:dyDescent="0.3">
      <c r="A21" s="2506"/>
      <c r="B21" s="2455"/>
      <c r="C21" s="2433"/>
      <c r="D21" s="2456"/>
      <c r="E21" s="2425"/>
      <c r="F21" s="2432"/>
      <c r="G21" s="2456"/>
      <c r="H21" s="2431"/>
      <c r="I21" s="2452"/>
      <c r="J21" s="2431"/>
      <c r="K21" s="1158" t="s">
        <v>1755</v>
      </c>
      <c r="L21" s="1128" t="s">
        <v>2845</v>
      </c>
      <c r="M21" s="1156">
        <v>0.15</v>
      </c>
      <c r="N21" s="1116"/>
      <c r="O21" s="1127" t="s">
        <v>2846</v>
      </c>
      <c r="P21" s="1119">
        <v>3</v>
      </c>
      <c r="Q21" s="1119"/>
      <c r="R21" s="1119">
        <v>1</v>
      </c>
      <c r="S21" s="1119">
        <v>1</v>
      </c>
      <c r="T21" s="1119">
        <v>1</v>
      </c>
    </row>
    <row r="22" spans="1:21" s="1120" customFormat="1" ht="115.5" x14ac:dyDescent="0.3">
      <c r="A22" s="2506"/>
      <c r="B22" s="2455"/>
      <c r="C22" s="2433"/>
      <c r="D22" s="2456"/>
      <c r="E22" s="2425"/>
      <c r="F22" s="2432"/>
      <c r="G22" s="2456"/>
      <c r="H22" s="2431"/>
      <c r="I22" s="2452"/>
      <c r="J22" s="2431"/>
      <c r="K22" s="1158" t="s">
        <v>2197</v>
      </c>
      <c r="L22" s="1128" t="s">
        <v>2978</v>
      </c>
      <c r="M22" s="1156">
        <v>0.1</v>
      </c>
      <c r="N22" s="1116"/>
      <c r="O22" s="1127" t="s">
        <v>2848</v>
      </c>
      <c r="P22" s="1119">
        <v>9</v>
      </c>
      <c r="Q22" s="1119"/>
      <c r="R22" s="1119">
        <v>3</v>
      </c>
      <c r="S22" s="1119">
        <v>3</v>
      </c>
      <c r="T22" s="1119">
        <v>3</v>
      </c>
    </row>
    <row r="23" spans="1:21" s="1120" customFormat="1" ht="117.75" customHeight="1" x14ac:dyDescent="0.3">
      <c r="A23" s="2506"/>
      <c r="B23" s="2455"/>
      <c r="C23" s="2433"/>
      <c r="D23" s="2456"/>
      <c r="E23" s="2425"/>
      <c r="F23" s="2432"/>
      <c r="G23" s="2456"/>
      <c r="H23" s="2431"/>
      <c r="I23" s="2452"/>
      <c r="J23" s="2431"/>
      <c r="K23" s="1158" t="s">
        <v>2201</v>
      </c>
      <c r="L23" s="1128" t="s">
        <v>2849</v>
      </c>
      <c r="M23" s="1156">
        <v>0.1</v>
      </c>
      <c r="N23" s="1116"/>
      <c r="O23" s="1127" t="s">
        <v>2933</v>
      </c>
      <c r="P23" s="1119">
        <v>3</v>
      </c>
      <c r="Q23" s="1119"/>
      <c r="R23" s="1119">
        <v>1</v>
      </c>
      <c r="S23" s="1119">
        <v>1</v>
      </c>
      <c r="T23" s="1119">
        <v>1</v>
      </c>
    </row>
    <row r="24" spans="1:21" s="1120" customFormat="1" ht="49.5" x14ac:dyDescent="0.3">
      <c r="A24" s="2506"/>
      <c r="B24" s="2455"/>
      <c r="C24" s="2433"/>
      <c r="D24" s="2456"/>
      <c r="E24" s="2425"/>
      <c r="F24" s="2432"/>
      <c r="G24" s="2451"/>
      <c r="H24" s="2431"/>
      <c r="I24" s="2452"/>
      <c r="J24" s="2431"/>
      <c r="K24" s="1158" t="s">
        <v>2204</v>
      </c>
      <c r="L24" s="1127" t="s">
        <v>2850</v>
      </c>
      <c r="M24" s="1156">
        <v>0.4</v>
      </c>
      <c r="N24" s="1116" t="s">
        <v>3404</v>
      </c>
      <c r="O24" s="1127" t="s">
        <v>2851</v>
      </c>
      <c r="P24" s="1119">
        <v>4</v>
      </c>
      <c r="Q24" s="878" t="s">
        <v>3410</v>
      </c>
      <c r="R24" s="878" t="s">
        <v>3410</v>
      </c>
      <c r="S24" s="878" t="s">
        <v>3410</v>
      </c>
      <c r="T24" s="878" t="s">
        <v>3410</v>
      </c>
    </row>
    <row r="25" spans="1:21" s="1120" customFormat="1" ht="66" x14ac:dyDescent="0.3">
      <c r="A25" s="2506"/>
      <c r="B25" s="2455"/>
      <c r="C25" s="2433"/>
      <c r="D25" s="2451"/>
      <c r="E25" s="2425"/>
      <c r="F25" s="2432"/>
      <c r="G25" s="1131" t="s">
        <v>114</v>
      </c>
      <c r="H25" s="878" t="s">
        <v>2852</v>
      </c>
      <c r="I25" s="1131">
        <v>0.4</v>
      </c>
      <c r="J25" s="878" t="s">
        <v>370</v>
      </c>
      <c r="K25" s="1131" t="s">
        <v>117</v>
      </c>
      <c r="L25" s="1127" t="s">
        <v>2853</v>
      </c>
      <c r="M25" s="1156">
        <v>1</v>
      </c>
      <c r="N25" s="1116" t="s">
        <v>3404</v>
      </c>
      <c r="O25" s="1127" t="s">
        <v>2854</v>
      </c>
      <c r="P25" s="1119">
        <v>4</v>
      </c>
      <c r="Q25" s="878" t="s">
        <v>3411</v>
      </c>
      <c r="R25" s="878" t="s">
        <v>3411</v>
      </c>
      <c r="S25" s="878" t="s">
        <v>3411</v>
      </c>
      <c r="T25" s="878" t="s">
        <v>3411</v>
      </c>
    </row>
    <row r="26" spans="1:21" s="1120" customFormat="1" ht="49.5" x14ac:dyDescent="0.3">
      <c r="A26" s="2506"/>
      <c r="B26" s="2455"/>
      <c r="C26" s="2433" t="s">
        <v>2855</v>
      </c>
      <c r="D26" s="2450">
        <v>0.15</v>
      </c>
      <c r="E26" s="2425" t="s">
        <v>2856</v>
      </c>
      <c r="F26" s="2432">
        <v>1</v>
      </c>
      <c r="G26" s="2450" t="s">
        <v>121</v>
      </c>
      <c r="H26" s="2431" t="s">
        <v>2857</v>
      </c>
      <c r="I26" s="2432">
        <v>1</v>
      </c>
      <c r="J26" s="2431" t="s">
        <v>370</v>
      </c>
      <c r="K26" s="1131" t="s">
        <v>124</v>
      </c>
      <c r="L26" s="1129" t="s">
        <v>2858</v>
      </c>
      <c r="M26" s="1156">
        <v>0.25</v>
      </c>
      <c r="N26" s="1116" t="s">
        <v>3404</v>
      </c>
      <c r="O26" s="1129" t="s">
        <v>2860</v>
      </c>
      <c r="P26" s="1125">
        <v>1</v>
      </c>
      <c r="Q26" s="1125">
        <v>1</v>
      </c>
      <c r="R26" s="1125">
        <v>1</v>
      </c>
      <c r="S26" s="1125">
        <v>1</v>
      </c>
      <c r="T26" s="1125">
        <v>1</v>
      </c>
    </row>
    <row r="27" spans="1:21" s="1120" customFormat="1" ht="66" x14ac:dyDescent="0.3">
      <c r="A27" s="2506"/>
      <c r="B27" s="2455"/>
      <c r="C27" s="2433"/>
      <c r="D27" s="2456"/>
      <c r="E27" s="2425"/>
      <c r="F27" s="2432"/>
      <c r="G27" s="2456"/>
      <c r="H27" s="2431"/>
      <c r="I27" s="2432"/>
      <c r="J27" s="2431"/>
      <c r="K27" s="1131" t="s">
        <v>1020</v>
      </c>
      <c r="L27" s="1129" t="s">
        <v>2861</v>
      </c>
      <c r="M27" s="1156">
        <v>0.25</v>
      </c>
      <c r="N27" s="1116" t="s">
        <v>3404</v>
      </c>
      <c r="O27" s="1129" t="s">
        <v>2863</v>
      </c>
      <c r="P27" s="1125">
        <v>1</v>
      </c>
      <c r="Q27" s="1125">
        <v>1</v>
      </c>
      <c r="R27" s="1125">
        <v>1</v>
      </c>
      <c r="S27" s="1125">
        <v>1</v>
      </c>
      <c r="T27" s="1125">
        <v>1</v>
      </c>
    </row>
    <row r="28" spans="1:21" s="1120" customFormat="1" ht="66" x14ac:dyDescent="0.3">
      <c r="A28" s="2506"/>
      <c r="B28" s="2455"/>
      <c r="C28" s="2433"/>
      <c r="D28" s="2456"/>
      <c r="E28" s="2425"/>
      <c r="F28" s="2432"/>
      <c r="G28" s="2456"/>
      <c r="H28" s="2431"/>
      <c r="I28" s="2432"/>
      <c r="J28" s="2431"/>
      <c r="K28" s="1131" t="s">
        <v>1775</v>
      </c>
      <c r="L28" s="1129" t="s">
        <v>2864</v>
      </c>
      <c r="M28" s="1156">
        <v>0.25</v>
      </c>
      <c r="N28" s="1116" t="s">
        <v>3404</v>
      </c>
      <c r="O28" s="1129" t="s">
        <v>2865</v>
      </c>
      <c r="P28" s="1125">
        <v>1</v>
      </c>
      <c r="Q28" s="1125">
        <v>0.3</v>
      </c>
      <c r="R28" s="1125">
        <v>0.6</v>
      </c>
      <c r="S28" s="1125">
        <v>0.9</v>
      </c>
      <c r="T28" s="1125">
        <v>1</v>
      </c>
    </row>
    <row r="29" spans="1:21" s="1120" customFormat="1" ht="49.5" x14ac:dyDescent="0.3">
      <c r="A29" s="2506"/>
      <c r="B29" s="2455"/>
      <c r="C29" s="2433"/>
      <c r="D29" s="2451"/>
      <c r="E29" s="2425"/>
      <c r="F29" s="2432"/>
      <c r="G29" s="2451"/>
      <c r="H29" s="2431"/>
      <c r="I29" s="2432"/>
      <c r="J29" s="2431"/>
      <c r="K29" s="1131" t="s">
        <v>1778</v>
      </c>
      <c r="L29" s="1129" t="s">
        <v>2866</v>
      </c>
      <c r="M29" s="1156">
        <v>0.25</v>
      </c>
      <c r="N29" s="1116" t="s">
        <v>3404</v>
      </c>
      <c r="O29" s="1129" t="s">
        <v>2867</v>
      </c>
      <c r="P29" s="1125">
        <v>1</v>
      </c>
      <c r="Q29" s="1125">
        <v>1</v>
      </c>
      <c r="R29" s="1125">
        <v>1</v>
      </c>
      <c r="S29" s="1125">
        <v>1</v>
      </c>
      <c r="T29" s="1125">
        <v>1</v>
      </c>
    </row>
    <row r="30" spans="1:21" s="1120" customFormat="1" ht="109.5" customHeight="1" x14ac:dyDescent="0.3">
      <c r="A30" s="2506"/>
      <c r="B30" s="2455"/>
      <c r="C30" s="2431" t="s">
        <v>2868</v>
      </c>
      <c r="D30" s="2450">
        <v>0.15</v>
      </c>
      <c r="E30" s="2425" t="s">
        <v>2869</v>
      </c>
      <c r="F30" s="2432">
        <v>1</v>
      </c>
      <c r="G30" s="2432" t="s">
        <v>127</v>
      </c>
      <c r="H30" s="2425" t="s">
        <v>2870</v>
      </c>
      <c r="I30" s="2432">
        <v>0.4</v>
      </c>
      <c r="J30" s="2425" t="s">
        <v>370</v>
      </c>
      <c r="K30" s="1131" t="s">
        <v>130</v>
      </c>
      <c r="L30" s="701" t="s">
        <v>2871</v>
      </c>
      <c r="M30" s="1156">
        <v>0.5</v>
      </c>
      <c r="N30" s="1116" t="s">
        <v>3404</v>
      </c>
      <c r="O30" s="701" t="s">
        <v>2872</v>
      </c>
      <c r="P30" s="1125">
        <v>1</v>
      </c>
      <c r="Q30" s="1125">
        <v>1</v>
      </c>
      <c r="R30" s="1125">
        <v>1</v>
      </c>
      <c r="S30" s="1125">
        <v>1</v>
      </c>
      <c r="T30" s="1125">
        <v>1</v>
      </c>
    </row>
    <row r="31" spans="1:21" s="1120" customFormat="1" ht="54" customHeight="1" x14ac:dyDescent="0.3">
      <c r="A31" s="2506"/>
      <c r="B31" s="2455"/>
      <c r="C31" s="2431"/>
      <c r="D31" s="2456"/>
      <c r="E31" s="2425"/>
      <c r="F31" s="2432"/>
      <c r="G31" s="2432"/>
      <c r="H31" s="2425"/>
      <c r="I31" s="2432"/>
      <c r="J31" s="2425"/>
      <c r="K31" s="1131" t="s">
        <v>737</v>
      </c>
      <c r="L31" s="701" t="s">
        <v>2873</v>
      </c>
      <c r="M31" s="1156">
        <v>0.5</v>
      </c>
      <c r="N31" s="1116" t="s">
        <v>3404</v>
      </c>
      <c r="O31" s="701" t="s">
        <v>2874</v>
      </c>
      <c r="P31" s="1125">
        <v>1</v>
      </c>
      <c r="Q31" s="1125">
        <v>1</v>
      </c>
      <c r="R31" s="1125">
        <v>1</v>
      </c>
      <c r="S31" s="1125">
        <v>1</v>
      </c>
      <c r="T31" s="1125">
        <v>1</v>
      </c>
    </row>
    <row r="32" spans="1:21" s="1120" customFormat="1" ht="177" customHeight="1" x14ac:dyDescent="0.3">
      <c r="A32" s="2506"/>
      <c r="B32" s="2455"/>
      <c r="C32" s="2431"/>
      <c r="D32" s="2456"/>
      <c r="E32" s="2425"/>
      <c r="F32" s="2432"/>
      <c r="G32" s="1131" t="s">
        <v>132</v>
      </c>
      <c r="H32" s="709" t="s">
        <v>2875</v>
      </c>
      <c r="I32" s="1131">
        <v>0.3</v>
      </c>
      <c r="J32" s="709" t="s">
        <v>370</v>
      </c>
      <c r="K32" s="1131" t="s">
        <v>136</v>
      </c>
      <c r="L32" s="701" t="s">
        <v>2876</v>
      </c>
      <c r="M32" s="1156">
        <v>1</v>
      </c>
      <c r="N32" s="1116" t="s">
        <v>3404</v>
      </c>
      <c r="O32" s="701" t="s">
        <v>2877</v>
      </c>
      <c r="P32" s="1119">
        <v>48</v>
      </c>
      <c r="Q32" s="1119">
        <v>12</v>
      </c>
      <c r="R32" s="1119">
        <v>12</v>
      </c>
      <c r="S32" s="1119">
        <v>12</v>
      </c>
      <c r="T32" s="1119">
        <v>12</v>
      </c>
      <c r="U32" s="1208"/>
    </row>
    <row r="33" spans="1:20" s="1120" customFormat="1" ht="66" x14ac:dyDescent="0.3">
      <c r="A33" s="2506"/>
      <c r="B33" s="2455"/>
      <c r="C33" s="2431"/>
      <c r="D33" s="2451"/>
      <c r="E33" s="2425"/>
      <c r="F33" s="2432"/>
      <c r="G33" s="1132" t="s">
        <v>140</v>
      </c>
      <c r="H33" s="1128" t="s">
        <v>2879</v>
      </c>
      <c r="I33" s="1131">
        <v>0.3</v>
      </c>
      <c r="J33" s="1128" t="s">
        <v>370</v>
      </c>
      <c r="K33" s="1133" t="s">
        <v>143</v>
      </c>
      <c r="L33" s="1128" t="s">
        <v>2880</v>
      </c>
      <c r="M33" s="1156">
        <v>1</v>
      </c>
      <c r="N33" s="1134"/>
      <c r="O33" s="701" t="s">
        <v>2881</v>
      </c>
      <c r="P33" s="1119">
        <v>48</v>
      </c>
      <c r="Q33" s="878" t="s">
        <v>2878</v>
      </c>
      <c r="R33" s="878" t="s">
        <v>2878</v>
      </c>
      <c r="S33" s="878" t="s">
        <v>2878</v>
      </c>
      <c r="T33" s="878" t="s">
        <v>2878</v>
      </c>
    </row>
    <row r="34" spans="1:20" s="1120" customFormat="1" ht="49.5" x14ac:dyDescent="0.3">
      <c r="A34" s="2506"/>
      <c r="B34" s="2455"/>
      <c r="C34" s="2428" t="s">
        <v>2882</v>
      </c>
      <c r="D34" s="2450">
        <v>0.15</v>
      </c>
      <c r="E34" s="2428" t="s">
        <v>2883</v>
      </c>
      <c r="F34" s="2432">
        <v>1</v>
      </c>
      <c r="G34" s="2450" t="s">
        <v>140</v>
      </c>
      <c r="H34" s="2482" t="s">
        <v>2884</v>
      </c>
      <c r="I34" s="2484">
        <v>1</v>
      </c>
      <c r="J34" s="2427" t="s">
        <v>574</v>
      </c>
      <c r="K34" s="1310" t="s">
        <v>143</v>
      </c>
      <c r="L34" s="879" t="s">
        <v>2885</v>
      </c>
      <c r="M34" s="1160">
        <v>0.2</v>
      </c>
      <c r="N34" s="1116" t="s">
        <v>3404</v>
      </c>
      <c r="O34" s="701" t="s">
        <v>2886</v>
      </c>
      <c r="P34" s="1125">
        <v>1</v>
      </c>
      <c r="Q34" s="1125">
        <v>0.5</v>
      </c>
      <c r="R34" s="1125">
        <v>0.9</v>
      </c>
      <c r="S34" s="1125">
        <v>1</v>
      </c>
      <c r="T34" s="1125">
        <v>1</v>
      </c>
    </row>
    <row r="35" spans="1:20" s="1120" customFormat="1" ht="33" x14ac:dyDescent="0.3">
      <c r="A35" s="2506"/>
      <c r="B35" s="2455"/>
      <c r="C35" s="2428"/>
      <c r="D35" s="2456"/>
      <c r="E35" s="2428"/>
      <c r="F35" s="2432"/>
      <c r="G35" s="2456"/>
      <c r="H35" s="2483"/>
      <c r="I35" s="2485"/>
      <c r="J35" s="2428"/>
      <c r="K35" s="1310" t="s">
        <v>926</v>
      </c>
      <c r="L35" s="879" t="s">
        <v>2887</v>
      </c>
      <c r="M35" s="1160">
        <v>0.2</v>
      </c>
      <c r="N35" s="1116" t="s">
        <v>3404</v>
      </c>
      <c r="O35" s="701" t="s">
        <v>2888</v>
      </c>
      <c r="P35" s="1125">
        <v>0.8</v>
      </c>
      <c r="Q35" s="1119"/>
      <c r="R35" s="1125">
        <v>0.3</v>
      </c>
      <c r="S35" s="1125">
        <v>0.5</v>
      </c>
      <c r="T35" s="1125">
        <v>0.8</v>
      </c>
    </row>
    <row r="36" spans="1:20" s="1120" customFormat="1" ht="82.5" x14ac:dyDescent="0.3">
      <c r="A36" s="2506"/>
      <c r="B36" s="2455"/>
      <c r="C36" s="2428"/>
      <c r="D36" s="2456"/>
      <c r="E36" s="2428"/>
      <c r="F36" s="2432"/>
      <c r="G36" s="2456"/>
      <c r="H36" s="2483"/>
      <c r="I36" s="2485"/>
      <c r="J36" s="2428"/>
      <c r="K36" s="1310" t="s">
        <v>2028</v>
      </c>
      <c r="L36" s="879" t="s">
        <v>2889</v>
      </c>
      <c r="M36" s="1160">
        <v>0.1</v>
      </c>
      <c r="N36" s="1116" t="s">
        <v>3404</v>
      </c>
      <c r="O36" s="701" t="s">
        <v>2890</v>
      </c>
      <c r="P36" s="1119">
        <v>4</v>
      </c>
      <c r="Q36" s="878" t="s">
        <v>3412</v>
      </c>
      <c r="R36" s="878" t="s">
        <v>3413</v>
      </c>
      <c r="S36" s="878" t="s">
        <v>3414</v>
      </c>
      <c r="T36" s="878" t="s">
        <v>3415</v>
      </c>
    </row>
    <row r="37" spans="1:20" s="1120" customFormat="1" ht="66" x14ac:dyDescent="0.3">
      <c r="A37" s="2506"/>
      <c r="B37" s="2455"/>
      <c r="C37" s="2428"/>
      <c r="D37" s="2456"/>
      <c r="E37" s="2428"/>
      <c r="F37" s="2432"/>
      <c r="G37" s="2456"/>
      <c r="H37" s="2483"/>
      <c r="I37" s="2485"/>
      <c r="J37" s="2428"/>
      <c r="K37" s="1310" t="s">
        <v>2031</v>
      </c>
      <c r="L37" s="879" t="s">
        <v>2891</v>
      </c>
      <c r="M37" s="1160">
        <v>0.1</v>
      </c>
      <c r="N37" s="1116" t="s">
        <v>3404</v>
      </c>
      <c r="O37" s="701" t="s">
        <v>2892</v>
      </c>
      <c r="P37" s="1119">
        <v>4</v>
      </c>
      <c r="Q37" s="878" t="s">
        <v>3416</v>
      </c>
      <c r="R37" s="878" t="s">
        <v>3417</v>
      </c>
      <c r="S37" s="878" t="s">
        <v>3417</v>
      </c>
      <c r="T37" s="878" t="s">
        <v>3417</v>
      </c>
    </row>
    <row r="38" spans="1:20" s="1120" customFormat="1" ht="66" x14ac:dyDescent="0.3">
      <c r="A38" s="2506"/>
      <c r="B38" s="2455"/>
      <c r="C38" s="2428"/>
      <c r="D38" s="2456"/>
      <c r="E38" s="2428"/>
      <c r="F38" s="2432"/>
      <c r="G38" s="2456"/>
      <c r="H38" s="2483"/>
      <c r="I38" s="2485"/>
      <c r="J38" s="2428"/>
      <c r="K38" s="1310" t="s">
        <v>2034</v>
      </c>
      <c r="L38" s="879" t="s">
        <v>2893</v>
      </c>
      <c r="M38" s="1160">
        <v>0.2</v>
      </c>
      <c r="N38" s="1116" t="s">
        <v>3404</v>
      </c>
      <c r="O38" s="701" t="s">
        <v>2894</v>
      </c>
      <c r="P38" s="1119">
        <v>2</v>
      </c>
      <c r="Q38" s="1119"/>
      <c r="R38" s="878" t="s">
        <v>3418</v>
      </c>
      <c r="S38" s="1119"/>
      <c r="T38" s="878" t="s">
        <v>3419</v>
      </c>
    </row>
    <row r="39" spans="1:20" s="1120" customFormat="1" ht="99" x14ac:dyDescent="0.3">
      <c r="A39" s="2506"/>
      <c r="B39" s="2455"/>
      <c r="C39" s="2428"/>
      <c r="D39" s="2456"/>
      <c r="E39" s="2428"/>
      <c r="F39" s="2432"/>
      <c r="G39" s="2456"/>
      <c r="H39" s="2483"/>
      <c r="I39" s="2485"/>
      <c r="J39" s="2428"/>
      <c r="K39" s="1310" t="s">
        <v>2037</v>
      </c>
      <c r="L39" s="879" t="s">
        <v>2895</v>
      </c>
      <c r="M39" s="1160">
        <v>0.1</v>
      </c>
      <c r="N39" s="1116" t="s">
        <v>3404</v>
      </c>
      <c r="O39" s="701" t="s">
        <v>2896</v>
      </c>
      <c r="P39" s="1119">
        <v>2</v>
      </c>
      <c r="Q39" s="1119"/>
      <c r="R39" s="878" t="s">
        <v>3420</v>
      </c>
      <c r="S39" s="1119"/>
      <c r="T39" s="878" t="s">
        <v>3421</v>
      </c>
    </row>
    <row r="40" spans="1:20" s="1120" customFormat="1" ht="33" x14ac:dyDescent="0.3">
      <c r="A40" s="2506"/>
      <c r="B40" s="2455"/>
      <c r="C40" s="2428"/>
      <c r="D40" s="2451"/>
      <c r="E40" s="2428"/>
      <c r="F40" s="2432"/>
      <c r="G40" s="2451"/>
      <c r="H40" s="2427"/>
      <c r="I40" s="2457"/>
      <c r="J40" s="2428"/>
      <c r="K40" s="1310" t="s">
        <v>2040</v>
      </c>
      <c r="L40" s="879" t="s">
        <v>2897</v>
      </c>
      <c r="M40" s="1160">
        <v>0.1</v>
      </c>
      <c r="N40" s="1116" t="s">
        <v>3404</v>
      </c>
      <c r="O40" s="701" t="s">
        <v>2898</v>
      </c>
      <c r="P40" s="1119">
        <v>12</v>
      </c>
      <c r="Q40" s="1119">
        <v>3</v>
      </c>
      <c r="R40" s="1119">
        <v>3</v>
      </c>
      <c r="S40" s="1119">
        <v>3</v>
      </c>
      <c r="T40" s="1119">
        <v>3</v>
      </c>
    </row>
    <row r="41" spans="1:20" s="1120" customFormat="1" ht="99" x14ac:dyDescent="0.3">
      <c r="A41" s="2506"/>
      <c r="B41" s="2455">
        <v>0.5</v>
      </c>
      <c r="C41" s="2433" t="s">
        <v>2899</v>
      </c>
      <c r="D41" s="2450">
        <v>1</v>
      </c>
      <c r="E41" s="2425" t="s">
        <v>2900</v>
      </c>
      <c r="F41" s="2432">
        <v>1</v>
      </c>
      <c r="G41" s="2432" t="s">
        <v>776</v>
      </c>
      <c r="H41" s="2420" t="s">
        <v>2901</v>
      </c>
      <c r="I41" s="2452">
        <v>0.2</v>
      </c>
      <c r="J41" s="2420" t="s">
        <v>370</v>
      </c>
      <c r="K41" s="1158" t="s">
        <v>779</v>
      </c>
      <c r="L41" s="1140" t="s">
        <v>2902</v>
      </c>
      <c r="M41" s="1156">
        <v>0.5</v>
      </c>
      <c r="N41" s="1116" t="s">
        <v>3404</v>
      </c>
      <c r="O41" s="1140" t="s">
        <v>2903</v>
      </c>
      <c r="P41" s="1119">
        <v>4</v>
      </c>
      <c r="Q41" s="878" t="s">
        <v>3422</v>
      </c>
      <c r="R41" s="878" t="s">
        <v>3423</v>
      </c>
      <c r="S41" s="878" t="s">
        <v>3423</v>
      </c>
      <c r="T41" s="878" t="s">
        <v>3424</v>
      </c>
    </row>
    <row r="42" spans="1:20" s="1120" customFormat="1" ht="99" x14ac:dyDescent="0.3">
      <c r="A42" s="2506"/>
      <c r="B42" s="2455"/>
      <c r="C42" s="2433"/>
      <c r="D42" s="2456"/>
      <c r="E42" s="2425"/>
      <c r="F42" s="2432"/>
      <c r="G42" s="2432"/>
      <c r="H42" s="2420"/>
      <c r="I42" s="2452"/>
      <c r="J42" s="2420"/>
      <c r="K42" s="1158" t="s">
        <v>927</v>
      </c>
      <c r="L42" s="701" t="s">
        <v>2904</v>
      </c>
      <c r="M42" s="1156">
        <v>0.5</v>
      </c>
      <c r="N42" s="1116" t="s">
        <v>3404</v>
      </c>
      <c r="O42" s="701" t="s">
        <v>2905</v>
      </c>
      <c r="P42" s="1119">
        <v>1</v>
      </c>
      <c r="Q42" s="1119"/>
      <c r="R42" s="878" t="s">
        <v>3425</v>
      </c>
      <c r="S42" s="1119"/>
      <c r="T42" s="1119"/>
    </row>
    <row r="43" spans="1:20" s="1120" customFormat="1" ht="63.75" customHeight="1" x14ac:dyDescent="0.3">
      <c r="A43" s="2506"/>
      <c r="B43" s="2455"/>
      <c r="C43" s="2433"/>
      <c r="D43" s="2456"/>
      <c r="E43" s="2425"/>
      <c r="F43" s="2432"/>
      <c r="G43" s="1131" t="s">
        <v>784</v>
      </c>
      <c r="H43" s="1142" t="s">
        <v>2906</v>
      </c>
      <c r="I43" s="1158">
        <v>0.1</v>
      </c>
      <c r="J43" s="1142" t="s">
        <v>370</v>
      </c>
      <c r="K43" s="1158" t="s">
        <v>787</v>
      </c>
      <c r="L43" s="701" t="s">
        <v>2907</v>
      </c>
      <c r="M43" s="1156">
        <v>1</v>
      </c>
      <c r="N43" s="1116" t="s">
        <v>3404</v>
      </c>
      <c r="O43" s="701" t="s">
        <v>2908</v>
      </c>
      <c r="P43" s="1119">
        <v>48</v>
      </c>
      <c r="Q43" s="1119">
        <v>12</v>
      </c>
      <c r="R43" s="1119">
        <v>12</v>
      </c>
      <c r="S43" s="1119">
        <v>12</v>
      </c>
      <c r="T43" s="1119">
        <v>12</v>
      </c>
    </row>
    <row r="44" spans="1:20" s="1120" customFormat="1" ht="66" x14ac:dyDescent="0.3">
      <c r="A44" s="2506"/>
      <c r="B44" s="2455"/>
      <c r="C44" s="2433"/>
      <c r="D44" s="2456"/>
      <c r="E44" s="2425"/>
      <c r="F44" s="2432"/>
      <c r="G44" s="1131" t="s">
        <v>790</v>
      </c>
      <c r="H44" s="1142" t="s">
        <v>2909</v>
      </c>
      <c r="I44" s="1170">
        <v>0.2</v>
      </c>
      <c r="J44" s="1142" t="s">
        <v>370</v>
      </c>
      <c r="K44" s="1170" t="s">
        <v>793</v>
      </c>
      <c r="L44" s="926" t="s">
        <v>2910</v>
      </c>
      <c r="M44" s="1171">
        <v>1</v>
      </c>
      <c r="N44" s="1116" t="s">
        <v>3404</v>
      </c>
      <c r="O44" s="701" t="s">
        <v>2911</v>
      </c>
      <c r="P44" s="878" t="s">
        <v>3426</v>
      </c>
      <c r="Q44" s="878" t="s">
        <v>3402</v>
      </c>
      <c r="R44" s="878" t="s">
        <v>3392</v>
      </c>
      <c r="S44" s="878" t="s">
        <v>3392</v>
      </c>
      <c r="T44" s="878" t="s">
        <v>2213</v>
      </c>
    </row>
    <row r="45" spans="1:20" s="1120" customFormat="1" ht="49.5" x14ac:dyDescent="0.3">
      <c r="A45" s="2506"/>
      <c r="B45" s="2455"/>
      <c r="C45" s="2433"/>
      <c r="D45" s="2456"/>
      <c r="E45" s="2425"/>
      <c r="F45" s="2432"/>
      <c r="G45" s="2453" t="s">
        <v>795</v>
      </c>
      <c r="H45" s="1472" t="s">
        <v>2912</v>
      </c>
      <c r="I45" s="2454">
        <v>0.3</v>
      </c>
      <c r="J45" s="1472" t="s">
        <v>370</v>
      </c>
      <c r="K45" s="1172" t="s">
        <v>798</v>
      </c>
      <c r="L45" s="879" t="s">
        <v>2913</v>
      </c>
      <c r="M45" s="1171">
        <v>0.5</v>
      </c>
      <c r="N45" s="1116" t="s">
        <v>3404</v>
      </c>
      <c r="O45" s="701" t="s">
        <v>2914</v>
      </c>
      <c r="P45" s="1148" t="s">
        <v>2915</v>
      </c>
      <c r="Q45" s="1148">
        <v>1</v>
      </c>
      <c r="R45" s="1148">
        <v>1</v>
      </c>
      <c r="S45" s="1148">
        <v>1</v>
      </c>
      <c r="T45" s="1148">
        <v>1</v>
      </c>
    </row>
    <row r="46" spans="1:20" s="1120" customFormat="1" ht="63" customHeight="1" x14ac:dyDescent="0.3">
      <c r="A46" s="2506"/>
      <c r="B46" s="2455"/>
      <c r="C46" s="2433"/>
      <c r="D46" s="2456"/>
      <c r="E46" s="2425"/>
      <c r="F46" s="2432"/>
      <c r="G46" s="2453"/>
      <c r="H46" s="1472"/>
      <c r="I46" s="2454"/>
      <c r="J46" s="1472"/>
      <c r="K46" s="1172" t="s">
        <v>931</v>
      </c>
      <c r="L46" s="701" t="s">
        <v>2916</v>
      </c>
      <c r="M46" s="1171">
        <v>0.5</v>
      </c>
      <c r="N46" s="1116"/>
      <c r="O46" s="701" t="s">
        <v>2917</v>
      </c>
      <c r="P46" s="879" t="s">
        <v>2918</v>
      </c>
      <c r="Q46" s="879" t="s">
        <v>2919</v>
      </c>
      <c r="R46" s="879" t="s">
        <v>2919</v>
      </c>
      <c r="S46" s="879" t="s">
        <v>2919</v>
      </c>
      <c r="T46" s="879" t="s">
        <v>2919</v>
      </c>
    </row>
    <row r="47" spans="1:20" s="1120" customFormat="1" ht="82.5" x14ac:dyDescent="0.3">
      <c r="A47" s="2507"/>
      <c r="B47" s="2455"/>
      <c r="C47" s="2433"/>
      <c r="D47" s="2451"/>
      <c r="E47" s="2425"/>
      <c r="F47" s="2432"/>
      <c r="G47" s="1171" t="s">
        <v>930</v>
      </c>
      <c r="H47" s="701" t="s">
        <v>2920</v>
      </c>
      <c r="I47" s="1171">
        <v>0.2</v>
      </c>
      <c r="J47" s="701" t="s">
        <v>370</v>
      </c>
      <c r="K47" s="1171" t="s">
        <v>1087</v>
      </c>
      <c r="L47" s="701" t="s">
        <v>2921</v>
      </c>
      <c r="M47" s="1234">
        <v>1</v>
      </c>
      <c r="N47" s="1116" t="s">
        <v>3404</v>
      </c>
      <c r="O47" s="701" t="s">
        <v>2922</v>
      </c>
      <c r="P47" s="879" t="s">
        <v>2923</v>
      </c>
      <c r="Q47" s="1148">
        <v>0.2</v>
      </c>
      <c r="R47" s="1148">
        <v>0.3</v>
      </c>
      <c r="S47" s="1148">
        <v>0.3</v>
      </c>
      <c r="T47" s="1148">
        <v>0.2</v>
      </c>
    </row>
  </sheetData>
  <sheetProtection password="DDB6" sheet="1"/>
  <mergeCells count="80">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H30:H31"/>
    <mergeCell ref="I30:I31"/>
    <mergeCell ref="J30:J31"/>
    <mergeCell ref="C34:C40"/>
    <mergeCell ref="D34:D40"/>
    <mergeCell ref="E34:E40"/>
    <mergeCell ref="F34:F40"/>
    <mergeCell ref="G34:G40"/>
    <mergeCell ref="H34:H40"/>
    <mergeCell ref="I34:I40"/>
    <mergeCell ref="J34:J40"/>
    <mergeCell ref="C30:C33"/>
    <mergeCell ref="D30:D33"/>
    <mergeCell ref="E30:E33"/>
    <mergeCell ref="F30:F33"/>
    <mergeCell ref="G30:G31"/>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47"/>
  <sheetViews>
    <sheetView topLeftCell="F1" zoomScale="75" zoomScaleNormal="75" workbookViewId="0">
      <selection activeCell="U42" sqref="U42"/>
    </sheetView>
  </sheetViews>
  <sheetFormatPr baseColWidth="10" defaultRowHeight="16.5" x14ac:dyDescent="0.3"/>
  <cols>
    <col min="1" max="1" width="13.42578125" style="1176" customWidth="1"/>
    <col min="2" max="2" width="6.85546875" style="1177" customWidth="1"/>
    <col min="3" max="3" width="43" style="1151" customWidth="1"/>
    <col min="4" max="4" width="9.5703125" style="1178" customWidth="1"/>
    <col min="5" max="5" width="27.85546875" style="1113" customWidth="1"/>
    <col min="6" max="6" width="8.42578125" style="1178" customWidth="1"/>
    <col min="7" max="7" width="9" style="1178" customWidth="1"/>
    <col min="8" max="8" width="32" style="1113" customWidth="1"/>
    <col min="9" max="9" width="9" style="1178" customWidth="1"/>
    <col min="10" max="10" width="21" style="1178" customWidth="1"/>
    <col min="11" max="11" width="7" style="1178" customWidth="1"/>
    <col min="12" max="12" width="56.42578125" style="1" customWidth="1"/>
    <col min="13" max="13" width="7.5703125" style="1155" customWidth="1"/>
    <col min="14" max="14" width="19.42578125" style="1151" customWidth="1"/>
    <col min="15" max="15" width="42.85546875" style="1151" customWidth="1"/>
    <col min="16" max="16" width="14.5703125" style="1151" customWidth="1"/>
    <col min="17" max="20" width="12.42578125" style="1151" customWidth="1"/>
    <col min="21" max="16384" width="11.42578125" style="1151"/>
  </cols>
  <sheetData>
    <row r="1" spans="1:20"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0"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0"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0"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0"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0"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0"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0"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0" s="287" customFormat="1" ht="30" customHeight="1" x14ac:dyDescent="0.3">
      <c r="A9" s="1429" t="s">
        <v>3427</v>
      </c>
      <c r="B9" s="1429"/>
      <c r="C9" s="1429"/>
      <c r="D9" s="1429"/>
      <c r="E9" s="1429"/>
      <c r="F9" s="1429"/>
      <c r="G9" s="1429"/>
      <c r="H9" s="1429"/>
      <c r="I9" s="1429"/>
      <c r="J9" s="1429"/>
      <c r="K9" s="1429"/>
      <c r="L9" s="1429"/>
      <c r="M9" s="1429"/>
      <c r="N9" s="1429"/>
      <c r="O9" s="1429"/>
      <c r="P9" s="1429"/>
      <c r="Q9" s="1429"/>
      <c r="R9" s="1429"/>
      <c r="S9" s="1429"/>
      <c r="T9" s="1429"/>
    </row>
    <row r="10" spans="1:20"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0" s="1113"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35" t="s">
        <v>2810</v>
      </c>
      <c r="Q11" s="2435"/>
      <c r="R11" s="2435"/>
      <c r="S11" s="2435"/>
      <c r="T11" s="2435"/>
    </row>
    <row r="12" spans="1:20" s="1113" customFormat="1"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row>
    <row r="13" spans="1:20" s="1120" customFormat="1" ht="99" customHeight="1" x14ac:dyDescent="0.3">
      <c r="A13" s="2436" t="s">
        <v>2813</v>
      </c>
      <c r="B13" s="2455">
        <v>0.5</v>
      </c>
      <c r="C13" s="1114" t="s">
        <v>2814</v>
      </c>
      <c r="D13" s="1131">
        <v>0.15</v>
      </c>
      <c r="E13" s="1114" t="s">
        <v>2815</v>
      </c>
      <c r="F13" s="1131">
        <v>1</v>
      </c>
      <c r="G13" s="1131" t="s">
        <v>65</v>
      </c>
      <c r="H13" s="1114" t="s">
        <v>2816</v>
      </c>
      <c r="I13" s="1131">
        <v>1</v>
      </c>
      <c r="J13" s="1114" t="s">
        <v>370</v>
      </c>
      <c r="K13" s="1131" t="s">
        <v>69</v>
      </c>
      <c r="L13" s="1116" t="s">
        <v>2817</v>
      </c>
      <c r="M13" s="1156">
        <v>1</v>
      </c>
      <c r="N13" s="1118" t="s">
        <v>2818</v>
      </c>
      <c r="O13" s="1116" t="s">
        <v>2819</v>
      </c>
      <c r="P13" s="1134" t="s">
        <v>3428</v>
      </c>
      <c r="Q13" s="1134">
        <v>1</v>
      </c>
      <c r="R13" s="1134">
        <v>1</v>
      </c>
      <c r="S13" s="1134">
        <v>1</v>
      </c>
      <c r="T13" s="1134">
        <v>1</v>
      </c>
    </row>
    <row r="14" spans="1:20" s="1120" customFormat="1" ht="66" x14ac:dyDescent="0.3">
      <c r="A14" s="2436"/>
      <c r="B14" s="2455"/>
      <c r="C14" s="2433" t="s">
        <v>2820</v>
      </c>
      <c r="D14" s="2432">
        <v>0.2</v>
      </c>
      <c r="E14" s="2425" t="s">
        <v>2821</v>
      </c>
      <c r="F14" s="2452">
        <v>0.5</v>
      </c>
      <c r="G14" s="1158" t="s">
        <v>84</v>
      </c>
      <c r="H14" s="709" t="s">
        <v>2822</v>
      </c>
      <c r="I14" s="1158">
        <v>0.8</v>
      </c>
      <c r="J14" s="709" t="s">
        <v>370</v>
      </c>
      <c r="K14" s="1158" t="s">
        <v>87</v>
      </c>
      <c r="L14" s="701" t="s">
        <v>2823</v>
      </c>
      <c r="M14" s="1156">
        <v>1</v>
      </c>
      <c r="N14" s="1122" t="s">
        <v>3429</v>
      </c>
      <c r="O14" s="701" t="s">
        <v>2825</v>
      </c>
      <c r="P14" s="1134" t="s">
        <v>3428</v>
      </c>
      <c r="Q14" s="1134">
        <v>1</v>
      </c>
      <c r="R14" s="1134">
        <v>1</v>
      </c>
      <c r="S14" s="1134">
        <v>1</v>
      </c>
      <c r="T14" s="1134">
        <v>1</v>
      </c>
    </row>
    <row r="15" spans="1:20" s="1120" customFormat="1" ht="55.5" customHeight="1" x14ac:dyDescent="0.3">
      <c r="A15" s="2436"/>
      <c r="B15" s="2455"/>
      <c r="C15" s="2433"/>
      <c r="D15" s="2432"/>
      <c r="E15" s="2425"/>
      <c r="F15" s="2452"/>
      <c r="G15" s="1158" t="s">
        <v>93</v>
      </c>
      <c r="H15" s="709" t="s">
        <v>2827</v>
      </c>
      <c r="I15" s="1158">
        <v>0.2</v>
      </c>
      <c r="J15" s="709" t="s">
        <v>370</v>
      </c>
      <c r="K15" s="1158" t="s">
        <v>97</v>
      </c>
      <c r="L15" s="701" t="s">
        <v>2828</v>
      </c>
      <c r="M15" s="1156">
        <v>1</v>
      </c>
      <c r="N15" s="1122" t="s">
        <v>3430</v>
      </c>
      <c r="O15" s="701" t="s">
        <v>2830</v>
      </c>
      <c r="P15" s="1134" t="s">
        <v>3428</v>
      </c>
      <c r="Q15" s="1134">
        <v>1</v>
      </c>
      <c r="R15" s="1134">
        <v>1</v>
      </c>
      <c r="S15" s="1134">
        <v>1</v>
      </c>
      <c r="T15" s="1134">
        <v>1</v>
      </c>
    </row>
    <row r="16" spans="1:20" s="1120" customFormat="1" ht="63.75" customHeight="1" x14ac:dyDescent="0.3">
      <c r="A16" s="2436"/>
      <c r="B16" s="2455"/>
      <c r="C16" s="2433"/>
      <c r="D16" s="2432"/>
      <c r="E16" s="2425" t="s">
        <v>2831</v>
      </c>
      <c r="F16" s="2452">
        <v>0.5</v>
      </c>
      <c r="G16" s="2452" t="s">
        <v>101</v>
      </c>
      <c r="H16" s="2425" t="s">
        <v>2832</v>
      </c>
      <c r="I16" s="2452">
        <v>1</v>
      </c>
      <c r="J16" s="2425" t="s">
        <v>370</v>
      </c>
      <c r="K16" s="1158" t="s">
        <v>104</v>
      </c>
      <c r="L16" s="701" t="s">
        <v>2833</v>
      </c>
      <c r="M16" s="1156">
        <v>0.2</v>
      </c>
      <c r="N16" s="1122" t="s">
        <v>3431</v>
      </c>
      <c r="O16" s="724" t="s">
        <v>2834</v>
      </c>
      <c r="P16" s="1159" t="s">
        <v>3432</v>
      </c>
      <c r="Q16" s="1134">
        <v>1</v>
      </c>
      <c r="R16" s="1134">
        <v>1</v>
      </c>
      <c r="S16" s="1134">
        <v>1</v>
      </c>
      <c r="T16" s="1134">
        <v>1</v>
      </c>
    </row>
    <row r="17" spans="1:20" s="1120" customFormat="1" ht="49.5" x14ac:dyDescent="0.3">
      <c r="A17" s="2436"/>
      <c r="B17" s="2455"/>
      <c r="C17" s="2433"/>
      <c r="D17" s="2432"/>
      <c r="E17" s="2425"/>
      <c r="F17" s="2452"/>
      <c r="G17" s="2452"/>
      <c r="H17" s="2425"/>
      <c r="I17" s="2452"/>
      <c r="J17" s="2425"/>
      <c r="K17" s="1158" t="s">
        <v>341</v>
      </c>
      <c r="L17" s="879" t="s">
        <v>2835</v>
      </c>
      <c r="M17" s="1160">
        <v>0.5</v>
      </c>
      <c r="N17" s="1124" t="s">
        <v>3433</v>
      </c>
      <c r="O17" s="724" t="s">
        <v>2836</v>
      </c>
      <c r="P17" s="1134" t="s">
        <v>3428</v>
      </c>
      <c r="Q17" s="1134">
        <v>1</v>
      </c>
      <c r="R17" s="1134">
        <v>1</v>
      </c>
      <c r="S17" s="1134">
        <v>1</v>
      </c>
      <c r="T17" s="1134">
        <v>1</v>
      </c>
    </row>
    <row r="18" spans="1:20" s="1120" customFormat="1" ht="62.25" customHeight="1" x14ac:dyDescent="0.3">
      <c r="A18" s="2436"/>
      <c r="B18" s="2455"/>
      <c r="C18" s="2433"/>
      <c r="D18" s="2432"/>
      <c r="E18" s="2425"/>
      <c r="F18" s="2452"/>
      <c r="G18" s="2452"/>
      <c r="H18" s="2425"/>
      <c r="I18" s="2452"/>
      <c r="J18" s="2425"/>
      <c r="K18" s="1158" t="s">
        <v>342</v>
      </c>
      <c r="L18" s="701" t="s">
        <v>2837</v>
      </c>
      <c r="M18" s="1156">
        <v>0.3</v>
      </c>
      <c r="N18" s="1122" t="s">
        <v>3434</v>
      </c>
      <c r="O18" s="701" t="s">
        <v>2825</v>
      </c>
      <c r="P18" s="1159" t="s">
        <v>3435</v>
      </c>
      <c r="Q18" s="1134"/>
      <c r="R18" s="1134"/>
      <c r="S18" s="1134"/>
      <c r="T18" s="1134"/>
    </row>
    <row r="19" spans="1:20" s="1120" customFormat="1" ht="132" customHeight="1" x14ac:dyDescent="0.3">
      <c r="A19" s="2436"/>
      <c r="B19" s="2455"/>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127" t="s">
        <v>2842</v>
      </c>
      <c r="P19" s="1119">
        <v>4</v>
      </c>
      <c r="Q19" s="1119">
        <v>1</v>
      </c>
      <c r="R19" s="1119">
        <v>1</v>
      </c>
      <c r="S19" s="1119">
        <v>1</v>
      </c>
      <c r="T19" s="1119">
        <v>1</v>
      </c>
    </row>
    <row r="20" spans="1:20" s="1120" customFormat="1" ht="188.25" customHeight="1" x14ac:dyDescent="0.3">
      <c r="A20" s="2436"/>
      <c r="B20" s="2455"/>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0" s="1120" customFormat="1" ht="116.25" customHeight="1" x14ac:dyDescent="0.3">
      <c r="A21" s="2436"/>
      <c r="B21" s="2455"/>
      <c r="C21" s="2433"/>
      <c r="D21" s="2432"/>
      <c r="E21" s="2425"/>
      <c r="F21" s="2432"/>
      <c r="G21" s="2456"/>
      <c r="H21" s="2431"/>
      <c r="I21" s="2452"/>
      <c r="J21" s="2431"/>
      <c r="K21" s="1158" t="s">
        <v>1755</v>
      </c>
      <c r="L21" s="1164" t="s">
        <v>2845</v>
      </c>
      <c r="M21" s="1156">
        <v>0.15</v>
      </c>
      <c r="N21" s="1126"/>
      <c r="O21" s="1127" t="s">
        <v>2846</v>
      </c>
      <c r="P21" s="1119">
        <v>3</v>
      </c>
      <c r="Q21" s="1119"/>
      <c r="R21" s="1119">
        <v>1</v>
      </c>
      <c r="S21" s="1119">
        <v>1</v>
      </c>
      <c r="T21" s="1119">
        <v>1</v>
      </c>
    </row>
    <row r="22" spans="1:20" s="1120" customFormat="1" ht="121.5" customHeight="1" x14ac:dyDescent="0.3">
      <c r="A22" s="2436"/>
      <c r="B22" s="2455"/>
      <c r="C22" s="2433"/>
      <c r="D22" s="2432"/>
      <c r="E22" s="2425"/>
      <c r="F22" s="2432"/>
      <c r="G22" s="2456"/>
      <c r="H22" s="2431"/>
      <c r="I22" s="2452"/>
      <c r="J22" s="2431"/>
      <c r="K22" s="1158" t="s">
        <v>2197</v>
      </c>
      <c r="L22" s="1164" t="s">
        <v>2978</v>
      </c>
      <c r="M22" s="1156">
        <v>0.1</v>
      </c>
      <c r="N22" s="1126"/>
      <c r="O22" s="1127" t="s">
        <v>2848</v>
      </c>
      <c r="P22" s="1119">
        <v>9</v>
      </c>
      <c r="Q22" s="1119"/>
      <c r="R22" s="1119">
        <v>3</v>
      </c>
      <c r="S22" s="1119">
        <v>3</v>
      </c>
      <c r="T22" s="1119">
        <v>3</v>
      </c>
    </row>
    <row r="23" spans="1:20" s="1120" customFormat="1" ht="116.25" customHeight="1" x14ac:dyDescent="0.3">
      <c r="A23" s="2436"/>
      <c r="B23" s="2455"/>
      <c r="C23" s="2433"/>
      <c r="D23" s="2432"/>
      <c r="E23" s="2425"/>
      <c r="F23" s="2432"/>
      <c r="G23" s="2456"/>
      <c r="H23" s="2431"/>
      <c r="I23" s="2452"/>
      <c r="J23" s="2431"/>
      <c r="K23" s="1158" t="s">
        <v>2201</v>
      </c>
      <c r="L23" s="1164" t="s">
        <v>2849</v>
      </c>
      <c r="M23" s="1156">
        <v>0.1</v>
      </c>
      <c r="N23" s="1126"/>
      <c r="O23" s="1127" t="s">
        <v>2933</v>
      </c>
      <c r="P23" s="1119">
        <v>3</v>
      </c>
      <c r="Q23" s="1119"/>
      <c r="R23" s="1119">
        <v>1</v>
      </c>
      <c r="S23" s="1119">
        <v>1</v>
      </c>
      <c r="T23" s="1119">
        <v>1</v>
      </c>
    </row>
    <row r="24" spans="1:20" s="1120" customFormat="1" ht="77.25" customHeight="1" x14ac:dyDescent="0.3">
      <c r="A24" s="2436"/>
      <c r="B24" s="2455"/>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0" s="1120" customFormat="1" ht="68.25" customHeight="1" x14ac:dyDescent="0.3">
      <c r="A25" s="2436"/>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0" s="1120" customFormat="1" ht="49.5" x14ac:dyDescent="0.3">
      <c r="A26" s="2436"/>
      <c r="B26" s="2455"/>
      <c r="C26" s="2433" t="s">
        <v>2855</v>
      </c>
      <c r="D26" s="2432">
        <v>0.15</v>
      </c>
      <c r="E26" s="2425" t="s">
        <v>2856</v>
      </c>
      <c r="F26" s="2432">
        <v>1</v>
      </c>
      <c r="G26" s="2432" t="s">
        <v>121</v>
      </c>
      <c r="H26" s="2431" t="s">
        <v>2857</v>
      </c>
      <c r="I26" s="2432">
        <v>1</v>
      </c>
      <c r="J26" s="2431" t="s">
        <v>370</v>
      </c>
      <c r="K26" s="1131" t="s">
        <v>124</v>
      </c>
      <c r="L26" s="1129" t="s">
        <v>2858</v>
      </c>
      <c r="M26" s="1156">
        <v>0.25</v>
      </c>
      <c r="N26" s="1130" t="s">
        <v>3436</v>
      </c>
      <c r="O26" s="1129" t="s">
        <v>2860</v>
      </c>
      <c r="P26" s="1159" t="s">
        <v>3437</v>
      </c>
      <c r="Q26" s="1134">
        <v>1</v>
      </c>
      <c r="R26" s="1134"/>
      <c r="S26" s="1134">
        <v>1</v>
      </c>
      <c r="T26" s="1134"/>
    </row>
    <row r="27" spans="1:20" s="1120" customFormat="1" ht="82.5" x14ac:dyDescent="0.3">
      <c r="A27" s="2436"/>
      <c r="B27" s="2455"/>
      <c r="C27" s="2433"/>
      <c r="D27" s="2432"/>
      <c r="E27" s="2425"/>
      <c r="F27" s="2432"/>
      <c r="G27" s="2432"/>
      <c r="H27" s="2431"/>
      <c r="I27" s="2432"/>
      <c r="J27" s="2431"/>
      <c r="K27" s="1131" t="s">
        <v>1020</v>
      </c>
      <c r="L27" s="1129" t="s">
        <v>2861</v>
      </c>
      <c r="M27" s="1156">
        <v>0.25</v>
      </c>
      <c r="N27" s="1130" t="s">
        <v>3438</v>
      </c>
      <c r="O27" s="1129" t="s">
        <v>2863</v>
      </c>
      <c r="P27" s="1159" t="s">
        <v>3439</v>
      </c>
      <c r="Q27" s="1134">
        <v>12</v>
      </c>
      <c r="R27" s="1134"/>
      <c r="S27" s="1134">
        <v>12</v>
      </c>
      <c r="T27" s="1134"/>
    </row>
    <row r="28" spans="1:20" s="1120" customFormat="1" ht="66" x14ac:dyDescent="0.3">
      <c r="A28" s="2436"/>
      <c r="B28" s="2455"/>
      <c r="C28" s="2433"/>
      <c r="D28" s="2432"/>
      <c r="E28" s="2425"/>
      <c r="F28" s="2432"/>
      <c r="G28" s="2432"/>
      <c r="H28" s="2431"/>
      <c r="I28" s="2432"/>
      <c r="J28" s="2431"/>
      <c r="K28" s="1131" t="s">
        <v>1775</v>
      </c>
      <c r="L28" s="1129" t="s">
        <v>2864</v>
      </c>
      <c r="M28" s="1156">
        <v>0.25</v>
      </c>
      <c r="N28" s="1130" t="s">
        <v>3429</v>
      </c>
      <c r="O28" s="1129" t="s">
        <v>2865</v>
      </c>
      <c r="P28" s="1159" t="s">
        <v>3440</v>
      </c>
      <c r="Q28" s="1134">
        <v>1</v>
      </c>
      <c r="R28" s="1134">
        <v>1</v>
      </c>
      <c r="S28" s="1134">
        <v>1</v>
      </c>
      <c r="T28" s="1134">
        <v>1</v>
      </c>
    </row>
    <row r="29" spans="1:20" s="1120" customFormat="1" ht="66" x14ac:dyDescent="0.3">
      <c r="A29" s="2436"/>
      <c r="B29" s="2455"/>
      <c r="C29" s="2433"/>
      <c r="D29" s="2432"/>
      <c r="E29" s="2425"/>
      <c r="F29" s="2432"/>
      <c r="G29" s="2432"/>
      <c r="H29" s="2431"/>
      <c r="I29" s="2432"/>
      <c r="J29" s="2431"/>
      <c r="K29" s="1131" t="s">
        <v>1778</v>
      </c>
      <c r="L29" s="1129" t="s">
        <v>2866</v>
      </c>
      <c r="M29" s="1156">
        <v>0.25</v>
      </c>
      <c r="N29" s="1130" t="s">
        <v>3077</v>
      </c>
      <c r="O29" s="1129" t="s">
        <v>2867</v>
      </c>
      <c r="P29" s="1159" t="s">
        <v>3441</v>
      </c>
      <c r="Q29" s="1134">
        <v>3</v>
      </c>
      <c r="R29" s="1134">
        <v>3</v>
      </c>
      <c r="S29" s="1134">
        <v>3</v>
      </c>
      <c r="T29" s="1134">
        <v>3</v>
      </c>
    </row>
    <row r="30" spans="1:20" s="1120" customFormat="1" ht="106.5" customHeight="1" x14ac:dyDescent="0.3">
      <c r="A30" s="2436"/>
      <c r="B30" s="2455"/>
      <c r="C30" s="2431" t="s">
        <v>2868</v>
      </c>
      <c r="D30" s="2432">
        <v>0.15</v>
      </c>
      <c r="E30" s="2425" t="s">
        <v>2869</v>
      </c>
      <c r="F30" s="2432">
        <v>1</v>
      </c>
      <c r="G30" s="2432" t="s">
        <v>127</v>
      </c>
      <c r="H30" s="2425" t="s">
        <v>2870</v>
      </c>
      <c r="I30" s="2432">
        <v>0.4</v>
      </c>
      <c r="J30" s="2425" t="s">
        <v>370</v>
      </c>
      <c r="K30" s="1131" t="s">
        <v>130</v>
      </c>
      <c r="L30" s="701" t="s">
        <v>2871</v>
      </c>
      <c r="M30" s="1156">
        <v>0.5</v>
      </c>
      <c r="N30" s="1122" t="s">
        <v>3442</v>
      </c>
      <c r="O30" s="701" t="s">
        <v>2872</v>
      </c>
      <c r="P30" s="1159" t="s">
        <v>3443</v>
      </c>
      <c r="Q30" s="1134">
        <v>1</v>
      </c>
      <c r="R30" s="1134">
        <v>1</v>
      </c>
      <c r="S30" s="1134">
        <v>1</v>
      </c>
      <c r="T30" s="1134">
        <v>1</v>
      </c>
    </row>
    <row r="31" spans="1:20" s="1120" customFormat="1" ht="33" customHeight="1" x14ac:dyDescent="0.3">
      <c r="A31" s="2436"/>
      <c r="B31" s="2455"/>
      <c r="C31" s="2431"/>
      <c r="D31" s="2432"/>
      <c r="E31" s="2425"/>
      <c r="F31" s="2432"/>
      <c r="G31" s="2432"/>
      <c r="H31" s="2425"/>
      <c r="I31" s="2432"/>
      <c r="J31" s="2425"/>
      <c r="K31" s="1131" t="s">
        <v>737</v>
      </c>
      <c r="L31" s="701" t="s">
        <v>2873</v>
      </c>
      <c r="M31" s="1156">
        <v>0.5</v>
      </c>
      <c r="N31" s="1122" t="s">
        <v>3444</v>
      </c>
      <c r="O31" s="701" t="s">
        <v>2874</v>
      </c>
      <c r="P31" s="1159" t="s">
        <v>3445</v>
      </c>
      <c r="Q31" s="1134">
        <v>1</v>
      </c>
      <c r="R31" s="1134">
        <v>1</v>
      </c>
      <c r="S31" s="1134">
        <v>1</v>
      </c>
      <c r="T31" s="1134">
        <v>1</v>
      </c>
    </row>
    <row r="32" spans="1:20" s="1120" customFormat="1" ht="155.25" customHeight="1" x14ac:dyDescent="0.3">
      <c r="A32" s="2436"/>
      <c r="B32" s="2455"/>
      <c r="C32" s="2431"/>
      <c r="D32" s="2432"/>
      <c r="E32" s="2425"/>
      <c r="F32" s="2432"/>
      <c r="G32" s="1131" t="s">
        <v>132</v>
      </c>
      <c r="H32" s="709" t="s">
        <v>2875</v>
      </c>
      <c r="I32" s="1131">
        <v>0.3</v>
      </c>
      <c r="J32" s="709" t="s">
        <v>370</v>
      </c>
      <c r="K32" s="1131" t="s">
        <v>136</v>
      </c>
      <c r="L32" s="701" t="s">
        <v>2876</v>
      </c>
      <c r="M32" s="1156">
        <v>1</v>
      </c>
      <c r="N32" s="1122"/>
      <c r="O32" s="701" t="s">
        <v>2877</v>
      </c>
      <c r="P32" s="1157">
        <v>48</v>
      </c>
      <c r="Q32" s="1159" t="s">
        <v>2878</v>
      </c>
      <c r="R32" s="1159" t="s">
        <v>2878</v>
      </c>
      <c r="S32" s="1159" t="s">
        <v>2878</v>
      </c>
      <c r="T32" s="1159" t="s">
        <v>2878</v>
      </c>
    </row>
    <row r="33" spans="1:20" s="1120" customFormat="1" ht="66" x14ac:dyDescent="0.3">
      <c r="A33" s="2436"/>
      <c r="B33" s="2455"/>
      <c r="C33" s="2431"/>
      <c r="D33" s="2432"/>
      <c r="E33" s="2425"/>
      <c r="F33" s="2432"/>
      <c r="G33" s="1132" t="s">
        <v>140</v>
      </c>
      <c r="H33" s="1128" t="s">
        <v>2879</v>
      </c>
      <c r="I33" s="1131">
        <v>0.3</v>
      </c>
      <c r="J33" s="1128" t="s">
        <v>370</v>
      </c>
      <c r="K33" s="1133" t="s">
        <v>143</v>
      </c>
      <c r="L33" s="1128" t="s">
        <v>2880</v>
      </c>
      <c r="M33" s="1156">
        <v>1</v>
      </c>
      <c r="N33" s="1122"/>
      <c r="O33" s="701" t="s">
        <v>2881</v>
      </c>
      <c r="P33" s="1157">
        <v>48</v>
      </c>
      <c r="Q33" s="1159" t="s">
        <v>2878</v>
      </c>
      <c r="R33" s="1159" t="s">
        <v>2878</v>
      </c>
      <c r="S33" s="1159" t="s">
        <v>2878</v>
      </c>
      <c r="T33" s="1159" t="s">
        <v>2878</v>
      </c>
    </row>
    <row r="34" spans="1:20" s="1120" customFormat="1" ht="49.5" customHeight="1" x14ac:dyDescent="0.3">
      <c r="A34" s="2436"/>
      <c r="B34" s="2455"/>
      <c r="C34" s="2428" t="s">
        <v>2882</v>
      </c>
      <c r="D34" s="2432">
        <v>0.15</v>
      </c>
      <c r="E34" s="2428" t="s">
        <v>2883</v>
      </c>
      <c r="F34" s="2432">
        <v>1</v>
      </c>
      <c r="G34" s="2456" t="s">
        <v>762</v>
      </c>
      <c r="H34" s="2427" t="s">
        <v>2884</v>
      </c>
      <c r="I34" s="2457">
        <v>1</v>
      </c>
      <c r="J34" s="2427" t="s">
        <v>574</v>
      </c>
      <c r="K34" s="1168" t="s">
        <v>766</v>
      </c>
      <c r="L34" s="1136" t="s">
        <v>2885</v>
      </c>
      <c r="M34" s="1169">
        <v>0.2</v>
      </c>
      <c r="N34" s="879" t="s">
        <v>3446</v>
      </c>
      <c r="O34" s="701" t="s">
        <v>2886</v>
      </c>
      <c r="P34" s="1159" t="s">
        <v>3447</v>
      </c>
      <c r="Q34" s="2539" t="s">
        <v>3448</v>
      </c>
      <c r="R34" s="2540"/>
      <c r="S34" s="2540"/>
      <c r="T34" s="2541"/>
    </row>
    <row r="35" spans="1:20" s="1120" customFormat="1" ht="49.5" x14ac:dyDescent="0.3">
      <c r="A35" s="2436"/>
      <c r="B35" s="2455"/>
      <c r="C35" s="2428"/>
      <c r="D35" s="2432"/>
      <c r="E35" s="2428"/>
      <c r="F35" s="2432"/>
      <c r="G35" s="2456"/>
      <c r="H35" s="2428"/>
      <c r="I35" s="2455"/>
      <c r="J35" s="2428"/>
      <c r="K35" s="1168" t="s">
        <v>770</v>
      </c>
      <c r="L35" s="879" t="s">
        <v>2887</v>
      </c>
      <c r="M35" s="1160">
        <v>0.2</v>
      </c>
      <c r="N35" s="879" t="s">
        <v>3446</v>
      </c>
      <c r="O35" s="701" t="s">
        <v>2888</v>
      </c>
      <c r="P35" s="1159" t="s">
        <v>3449</v>
      </c>
      <c r="Q35" s="2542"/>
      <c r="R35" s="2543"/>
      <c r="S35" s="2543"/>
      <c r="T35" s="2544"/>
    </row>
    <row r="36" spans="1:20" s="1120" customFormat="1" ht="82.5" x14ac:dyDescent="0.3">
      <c r="A36" s="2436"/>
      <c r="B36" s="2455"/>
      <c r="C36" s="2428"/>
      <c r="D36" s="2432"/>
      <c r="E36" s="2428"/>
      <c r="F36" s="2432"/>
      <c r="G36" s="2456"/>
      <c r="H36" s="2428"/>
      <c r="I36" s="2455"/>
      <c r="J36" s="2428"/>
      <c r="K36" s="1168" t="s">
        <v>772</v>
      </c>
      <c r="L36" s="879" t="s">
        <v>2889</v>
      </c>
      <c r="M36" s="1160">
        <v>0.1</v>
      </c>
      <c r="N36" s="1139" t="s">
        <v>3450</v>
      </c>
      <c r="O36" s="701" t="s">
        <v>2890</v>
      </c>
      <c r="P36" s="1159" t="s">
        <v>3451</v>
      </c>
      <c r="Q36" s="2542"/>
      <c r="R36" s="2543"/>
      <c r="S36" s="2543"/>
      <c r="T36" s="2544"/>
    </row>
    <row r="37" spans="1:20" s="1120" customFormat="1" ht="82.5" x14ac:dyDescent="0.3">
      <c r="A37" s="2436"/>
      <c r="B37" s="2455"/>
      <c r="C37" s="2428"/>
      <c r="D37" s="2432"/>
      <c r="E37" s="2428"/>
      <c r="F37" s="2432"/>
      <c r="G37" s="2456"/>
      <c r="H37" s="2428"/>
      <c r="I37" s="2455"/>
      <c r="J37" s="2428"/>
      <c r="K37" s="1168" t="s">
        <v>2051</v>
      </c>
      <c r="L37" s="879" t="s">
        <v>2891</v>
      </c>
      <c r="M37" s="1160">
        <v>0.1</v>
      </c>
      <c r="N37" s="1139" t="s">
        <v>3450</v>
      </c>
      <c r="O37" s="701" t="s">
        <v>2892</v>
      </c>
      <c r="P37" s="1159" t="s">
        <v>3452</v>
      </c>
      <c r="Q37" s="2542"/>
      <c r="R37" s="2543"/>
      <c r="S37" s="2543"/>
      <c r="T37" s="2544"/>
    </row>
    <row r="38" spans="1:20" s="1120" customFormat="1" ht="66" x14ac:dyDescent="0.3">
      <c r="A38" s="2436"/>
      <c r="B38" s="2455"/>
      <c r="C38" s="2428"/>
      <c r="D38" s="2432"/>
      <c r="E38" s="2428"/>
      <c r="F38" s="2432"/>
      <c r="G38" s="2456"/>
      <c r="H38" s="2428"/>
      <c r="I38" s="2455"/>
      <c r="J38" s="2428"/>
      <c r="K38" s="1168" t="s">
        <v>2054</v>
      </c>
      <c r="L38" s="879" t="s">
        <v>2893</v>
      </c>
      <c r="M38" s="1160">
        <v>0.2</v>
      </c>
      <c r="N38" s="1139" t="s">
        <v>3446</v>
      </c>
      <c r="O38" s="701" t="s">
        <v>2894</v>
      </c>
      <c r="P38" s="1159" t="s">
        <v>3453</v>
      </c>
      <c r="Q38" s="2542"/>
      <c r="R38" s="2543"/>
      <c r="S38" s="2543"/>
      <c r="T38" s="2544"/>
    </row>
    <row r="39" spans="1:20" s="1120" customFormat="1" ht="66" x14ac:dyDescent="0.3">
      <c r="A39" s="2436"/>
      <c r="B39" s="2455"/>
      <c r="C39" s="2428"/>
      <c r="D39" s="2432"/>
      <c r="E39" s="2428"/>
      <c r="F39" s="2432"/>
      <c r="G39" s="2456"/>
      <c r="H39" s="2428"/>
      <c r="I39" s="2455"/>
      <c r="J39" s="2428"/>
      <c r="K39" s="1168" t="s">
        <v>2057</v>
      </c>
      <c r="L39" s="879" t="s">
        <v>2895</v>
      </c>
      <c r="M39" s="1160">
        <v>0.1</v>
      </c>
      <c r="N39" s="1139" t="s">
        <v>3454</v>
      </c>
      <c r="O39" s="701" t="s">
        <v>2896</v>
      </c>
      <c r="P39" s="1159" t="s">
        <v>3455</v>
      </c>
      <c r="Q39" s="2545"/>
      <c r="R39" s="2546"/>
      <c r="S39" s="2546"/>
      <c r="T39" s="2547"/>
    </row>
    <row r="40" spans="1:20" s="1120" customFormat="1" ht="33" x14ac:dyDescent="0.3">
      <c r="A40" s="2436"/>
      <c r="B40" s="2455"/>
      <c r="C40" s="2428"/>
      <c r="D40" s="2432"/>
      <c r="E40" s="2428"/>
      <c r="F40" s="2432"/>
      <c r="G40" s="2451"/>
      <c r="H40" s="2428"/>
      <c r="I40" s="2455"/>
      <c r="J40" s="2428"/>
      <c r="K40" s="1168" t="s">
        <v>2060</v>
      </c>
      <c r="L40" s="879" t="s">
        <v>2897</v>
      </c>
      <c r="M40" s="1160">
        <v>0.1</v>
      </c>
      <c r="N40" s="1139" t="s">
        <v>3456</v>
      </c>
      <c r="O40" s="701" t="s">
        <v>2898</v>
      </c>
      <c r="P40" s="1159" t="s">
        <v>3457</v>
      </c>
      <c r="Q40" s="1134">
        <v>3</v>
      </c>
      <c r="R40" s="1134">
        <v>3</v>
      </c>
      <c r="S40" s="1134">
        <v>3</v>
      </c>
      <c r="T40" s="1134">
        <v>3</v>
      </c>
    </row>
    <row r="41" spans="1:20" s="1120" customFormat="1" ht="66" x14ac:dyDescent="0.3">
      <c r="A41" s="2436"/>
      <c r="B41" s="2455">
        <v>0.5</v>
      </c>
      <c r="C41" s="2425" t="s">
        <v>2899</v>
      </c>
      <c r="D41" s="2432">
        <v>1</v>
      </c>
      <c r="E41" s="2425" t="s">
        <v>2900</v>
      </c>
      <c r="F41" s="2432">
        <v>1</v>
      </c>
      <c r="G41" s="2450" t="s">
        <v>776</v>
      </c>
      <c r="H41" s="2420" t="s">
        <v>2901</v>
      </c>
      <c r="I41" s="2452">
        <v>0.2</v>
      </c>
      <c r="J41" s="2420" t="s">
        <v>370</v>
      </c>
      <c r="K41" s="1158" t="s">
        <v>779</v>
      </c>
      <c r="L41" s="1140" t="s">
        <v>2902</v>
      </c>
      <c r="M41" s="1156">
        <v>0.5</v>
      </c>
      <c r="N41" s="1141" t="s">
        <v>3458</v>
      </c>
      <c r="O41" s="1140" t="s">
        <v>2903</v>
      </c>
      <c r="P41" s="1159" t="s">
        <v>3459</v>
      </c>
      <c r="Q41" s="1134">
        <v>1</v>
      </c>
      <c r="R41" s="1134">
        <v>1</v>
      </c>
      <c r="S41" s="1134">
        <v>1</v>
      </c>
      <c r="T41" s="1134">
        <v>1</v>
      </c>
    </row>
    <row r="42" spans="1:20" s="1120" customFormat="1" ht="33" x14ac:dyDescent="0.3">
      <c r="A42" s="2436"/>
      <c r="B42" s="2455"/>
      <c r="C42" s="2425"/>
      <c r="D42" s="2432"/>
      <c r="E42" s="2425"/>
      <c r="F42" s="2432"/>
      <c r="G42" s="2451"/>
      <c r="H42" s="2420"/>
      <c r="I42" s="2452"/>
      <c r="J42" s="2420"/>
      <c r="K42" s="1158" t="s">
        <v>927</v>
      </c>
      <c r="L42" s="701" t="s">
        <v>2904</v>
      </c>
      <c r="M42" s="1156">
        <v>0.5</v>
      </c>
      <c r="N42" s="1122" t="s">
        <v>3460</v>
      </c>
      <c r="O42" s="701" t="s">
        <v>2905</v>
      </c>
      <c r="P42" s="1159" t="s">
        <v>3461</v>
      </c>
      <c r="Q42" s="1134">
        <v>1</v>
      </c>
      <c r="R42" s="1134">
        <v>1</v>
      </c>
      <c r="S42" s="1134">
        <v>1</v>
      </c>
      <c r="T42" s="1134">
        <v>1</v>
      </c>
    </row>
    <row r="43" spans="1:20" s="1120" customFormat="1" ht="49.5" x14ac:dyDescent="0.3">
      <c r="A43" s="2436"/>
      <c r="B43" s="2455"/>
      <c r="C43" s="2425"/>
      <c r="D43" s="2432"/>
      <c r="E43" s="2425"/>
      <c r="F43" s="2432"/>
      <c r="G43" s="1131" t="s">
        <v>784</v>
      </c>
      <c r="H43" s="1142" t="s">
        <v>2906</v>
      </c>
      <c r="I43" s="1158">
        <v>0.1</v>
      </c>
      <c r="J43" s="1142" t="s">
        <v>370</v>
      </c>
      <c r="K43" s="1158" t="s">
        <v>787</v>
      </c>
      <c r="L43" s="701" t="s">
        <v>2907</v>
      </c>
      <c r="M43" s="1156">
        <v>1</v>
      </c>
      <c r="N43" s="1122" t="s">
        <v>3462</v>
      </c>
      <c r="O43" s="701" t="s">
        <v>2908</v>
      </c>
      <c r="P43" s="1159" t="s">
        <v>3463</v>
      </c>
      <c r="Q43" s="1134">
        <v>12</v>
      </c>
      <c r="R43" s="1134">
        <v>13</v>
      </c>
      <c r="S43" s="1134">
        <v>13</v>
      </c>
      <c r="T43" s="1134">
        <v>13</v>
      </c>
    </row>
    <row r="44" spans="1:20" s="1120" customFormat="1" ht="82.5" x14ac:dyDescent="0.3">
      <c r="A44" s="2436"/>
      <c r="B44" s="2455"/>
      <c r="C44" s="2425"/>
      <c r="D44" s="2432"/>
      <c r="E44" s="2425"/>
      <c r="F44" s="2432"/>
      <c r="G44" s="1131" t="s">
        <v>790</v>
      </c>
      <c r="H44" s="1142" t="s">
        <v>2909</v>
      </c>
      <c r="I44" s="1170">
        <v>0.2</v>
      </c>
      <c r="J44" s="1142" t="s">
        <v>370</v>
      </c>
      <c r="K44" s="1170" t="s">
        <v>793</v>
      </c>
      <c r="L44" s="926" t="s">
        <v>2910</v>
      </c>
      <c r="M44" s="1171">
        <v>1</v>
      </c>
      <c r="N44" s="1145" t="s">
        <v>3464</v>
      </c>
      <c r="O44" s="701" t="s">
        <v>2911</v>
      </c>
      <c r="P44" s="1159" t="s">
        <v>3465</v>
      </c>
      <c r="Q44" s="1134">
        <v>1</v>
      </c>
      <c r="R44" s="1134">
        <v>1</v>
      </c>
      <c r="S44" s="1134">
        <v>1</v>
      </c>
      <c r="T44" s="1134">
        <v>1</v>
      </c>
    </row>
    <row r="45" spans="1:20" s="1120" customFormat="1" ht="49.5" customHeight="1" x14ac:dyDescent="0.3">
      <c r="A45" s="2436"/>
      <c r="B45" s="2455"/>
      <c r="C45" s="2425"/>
      <c r="D45" s="2432"/>
      <c r="E45" s="2425"/>
      <c r="F45" s="2432"/>
      <c r="G45" s="2453" t="s">
        <v>795</v>
      </c>
      <c r="H45" s="1472" t="s">
        <v>2912</v>
      </c>
      <c r="I45" s="2454">
        <v>0.3</v>
      </c>
      <c r="J45" s="1472" t="s">
        <v>370</v>
      </c>
      <c r="K45" s="1172" t="s">
        <v>798</v>
      </c>
      <c r="L45" s="879" t="s">
        <v>2913</v>
      </c>
      <c r="M45" s="1171">
        <v>0.5</v>
      </c>
      <c r="N45" s="1147"/>
      <c r="O45" s="701" t="s">
        <v>2914</v>
      </c>
      <c r="P45" s="1173" t="s">
        <v>2915</v>
      </c>
      <c r="Q45" s="1173">
        <v>1</v>
      </c>
      <c r="R45" s="1173">
        <v>1</v>
      </c>
      <c r="S45" s="1173">
        <v>1</v>
      </c>
      <c r="T45" s="1173">
        <v>1</v>
      </c>
    </row>
    <row r="46" spans="1:20" s="1120" customFormat="1" ht="49.5" x14ac:dyDescent="0.3">
      <c r="A46" s="2436"/>
      <c r="B46" s="2455"/>
      <c r="C46" s="2425"/>
      <c r="D46" s="2432"/>
      <c r="E46" s="2425"/>
      <c r="F46" s="2432"/>
      <c r="G46" s="2453"/>
      <c r="H46" s="1472"/>
      <c r="I46" s="2454"/>
      <c r="J46" s="1472"/>
      <c r="K46" s="1172" t="s">
        <v>931</v>
      </c>
      <c r="L46" s="701" t="s">
        <v>2916</v>
      </c>
      <c r="M46" s="1171">
        <v>0.5</v>
      </c>
      <c r="N46" s="1147"/>
      <c r="O46" s="701" t="s">
        <v>2917</v>
      </c>
      <c r="P46" s="1174" t="s">
        <v>2918</v>
      </c>
      <c r="Q46" s="1175" t="s">
        <v>2919</v>
      </c>
      <c r="R46" s="1175" t="s">
        <v>2919</v>
      </c>
      <c r="S46" s="1175" t="s">
        <v>2919</v>
      </c>
      <c r="T46" s="1175" t="s">
        <v>2919</v>
      </c>
    </row>
    <row r="47" spans="1:20" ht="115.5" x14ac:dyDescent="0.3">
      <c r="A47" s="2436"/>
      <c r="B47" s="2455"/>
      <c r="C47" s="2425"/>
      <c r="D47" s="2432"/>
      <c r="E47" s="2425"/>
      <c r="F47" s="2432"/>
      <c r="G47" s="1171" t="s">
        <v>930</v>
      </c>
      <c r="H47" s="701" t="s">
        <v>2920</v>
      </c>
      <c r="I47" s="1171">
        <v>0.2</v>
      </c>
      <c r="J47" s="701" t="s">
        <v>370</v>
      </c>
      <c r="K47" s="1171" t="s">
        <v>1087</v>
      </c>
      <c r="L47" s="701" t="s">
        <v>2921</v>
      </c>
      <c r="M47" s="1149">
        <v>1</v>
      </c>
      <c r="N47" s="1150"/>
      <c r="O47" s="701" t="s">
        <v>2922</v>
      </c>
      <c r="P47" s="1175" t="s">
        <v>2923</v>
      </c>
      <c r="Q47" s="1173">
        <v>0.2</v>
      </c>
      <c r="R47" s="1173">
        <v>0.3</v>
      </c>
      <c r="S47" s="1173">
        <v>0.3</v>
      </c>
      <c r="T47" s="1173">
        <v>0.2</v>
      </c>
    </row>
  </sheetData>
  <sheetProtection password="DDB6" sheet="1"/>
  <mergeCells count="81">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C30:C33"/>
    <mergeCell ref="D30:D33"/>
    <mergeCell ref="E30:E33"/>
    <mergeCell ref="F30:F33"/>
    <mergeCell ref="G30:G31"/>
    <mergeCell ref="C34:C40"/>
    <mergeCell ref="D34:D40"/>
    <mergeCell ref="E34:E40"/>
    <mergeCell ref="F34:F40"/>
    <mergeCell ref="G34:G40"/>
    <mergeCell ref="I30:I31"/>
    <mergeCell ref="J30:J31"/>
    <mergeCell ref="I34:I40"/>
    <mergeCell ref="J34:J40"/>
    <mergeCell ref="H30:H31"/>
    <mergeCell ref="H34:H40"/>
    <mergeCell ref="G45:G46"/>
    <mergeCell ref="H45:H46"/>
    <mergeCell ref="I45:I46"/>
    <mergeCell ref="J45:J46"/>
    <mergeCell ref="Q34:T39"/>
    <mergeCell ref="G41:G42"/>
    <mergeCell ref="H41:H42"/>
    <mergeCell ref="I41:I42"/>
    <mergeCell ref="J41:J42"/>
    <mergeCell ref="B41:B47"/>
    <mergeCell ref="C41:C47"/>
    <mergeCell ref="D41:D47"/>
    <mergeCell ref="E41:E47"/>
    <mergeCell ref="F41:F47"/>
  </mergeCells>
  <pageMargins left="0.7" right="0.7" top="0.75" bottom="0.75" header="0.3" footer="0.3"/>
  <pageSetup orientation="portrait" horizontalDpi="4294967295" verticalDpi="4294967295"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47"/>
  <sheetViews>
    <sheetView topLeftCell="F1" zoomScale="75" zoomScaleNormal="75" workbookViewId="0">
      <selection activeCell="L39" sqref="L39"/>
    </sheetView>
  </sheetViews>
  <sheetFormatPr baseColWidth="10" defaultRowHeight="16.5" x14ac:dyDescent="0.3"/>
  <cols>
    <col min="1" max="1" width="16.1406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7" style="1178" customWidth="1"/>
    <col min="10" max="10" width="21" style="1178" customWidth="1"/>
    <col min="11" max="11" width="7" style="1178" customWidth="1"/>
    <col min="12" max="12" width="53.42578125" style="1" customWidth="1"/>
    <col min="13" max="13" width="7.5703125" style="1155" customWidth="1"/>
    <col min="14" max="14" width="21" style="1151" customWidth="1"/>
    <col min="15" max="15" width="39.85546875" style="1151" customWidth="1"/>
    <col min="16" max="16" width="9.5703125" style="1151" customWidth="1"/>
    <col min="17" max="17" width="14.42578125" style="1151" customWidth="1"/>
    <col min="18" max="18" width="10.140625" style="1151" customWidth="1"/>
    <col min="19" max="19" width="11.42578125" style="1151"/>
    <col min="20" max="20" width="10" style="1151" customWidth="1"/>
    <col min="21" max="16384" width="11.42578125" style="1151"/>
  </cols>
  <sheetData>
    <row r="1" spans="1:20"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0"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0"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0"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0"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0"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0"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0"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0" s="287" customFormat="1" ht="30" customHeight="1" x14ac:dyDescent="0.3">
      <c r="A9" s="1429" t="s">
        <v>3466</v>
      </c>
      <c r="B9" s="1429"/>
      <c r="C9" s="1429"/>
      <c r="D9" s="1429"/>
      <c r="E9" s="1429"/>
      <c r="F9" s="1429"/>
      <c r="G9" s="1429"/>
      <c r="H9" s="1429"/>
      <c r="I9" s="1429"/>
      <c r="J9" s="1429"/>
      <c r="K9" s="1429"/>
      <c r="L9" s="1429"/>
      <c r="M9" s="1429"/>
      <c r="N9" s="1429"/>
      <c r="O9" s="1429"/>
      <c r="P9" s="1429"/>
      <c r="Q9" s="1429"/>
      <c r="R9" s="1429"/>
      <c r="S9" s="1429"/>
      <c r="T9" s="1429"/>
    </row>
    <row r="10" spans="1:20"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0" s="1113"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35" t="s">
        <v>2810</v>
      </c>
      <c r="Q11" s="2435"/>
      <c r="R11" s="2435"/>
      <c r="S11" s="2435"/>
      <c r="T11" s="2435"/>
    </row>
    <row r="12" spans="1:20" s="1113" customFormat="1"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row>
    <row r="13" spans="1:20" s="1120" customFormat="1" ht="115.5" customHeight="1" x14ac:dyDescent="0.3">
      <c r="A13" s="2436" t="s">
        <v>2813</v>
      </c>
      <c r="B13" s="2455">
        <v>0.5</v>
      </c>
      <c r="C13" s="1114" t="s">
        <v>2814</v>
      </c>
      <c r="D13" s="1131">
        <v>0.15</v>
      </c>
      <c r="E13" s="1114" t="s">
        <v>2815</v>
      </c>
      <c r="F13" s="1131">
        <v>1</v>
      </c>
      <c r="G13" s="1131" t="s">
        <v>65</v>
      </c>
      <c r="H13" s="1114" t="s">
        <v>2816</v>
      </c>
      <c r="I13" s="1131">
        <v>1</v>
      </c>
      <c r="J13" s="1114" t="s">
        <v>370</v>
      </c>
      <c r="K13" s="1131" t="s">
        <v>69</v>
      </c>
      <c r="L13" s="1116" t="s">
        <v>2817</v>
      </c>
      <c r="M13" s="1156">
        <v>1</v>
      </c>
      <c r="N13" s="1118" t="s">
        <v>3467</v>
      </c>
      <c r="O13" s="1116" t="s">
        <v>2819</v>
      </c>
      <c r="P13" s="1134">
        <v>12</v>
      </c>
      <c r="Q13" s="1134">
        <v>3</v>
      </c>
      <c r="R13" s="1134">
        <v>3</v>
      </c>
      <c r="S13" s="1134">
        <v>3</v>
      </c>
      <c r="T13" s="1134">
        <v>3</v>
      </c>
    </row>
    <row r="14" spans="1:20" s="1120" customFormat="1" ht="66" x14ac:dyDescent="0.3">
      <c r="A14" s="2436"/>
      <c r="B14" s="2455"/>
      <c r="C14" s="2433" t="s">
        <v>2820</v>
      </c>
      <c r="D14" s="2432">
        <v>0.2</v>
      </c>
      <c r="E14" s="2425" t="s">
        <v>2821</v>
      </c>
      <c r="F14" s="2452">
        <v>0.5</v>
      </c>
      <c r="G14" s="1158" t="s">
        <v>84</v>
      </c>
      <c r="H14" s="709" t="s">
        <v>2822</v>
      </c>
      <c r="I14" s="1158">
        <v>0.8</v>
      </c>
      <c r="J14" s="709" t="s">
        <v>370</v>
      </c>
      <c r="K14" s="1158" t="s">
        <v>87</v>
      </c>
      <c r="L14" s="701" t="s">
        <v>2823</v>
      </c>
      <c r="M14" s="1156">
        <v>1</v>
      </c>
      <c r="N14" s="1122" t="s">
        <v>3467</v>
      </c>
      <c r="O14" s="701" t="s">
        <v>2825</v>
      </c>
      <c r="P14" s="1162">
        <v>1</v>
      </c>
      <c r="Q14" s="1162">
        <v>1</v>
      </c>
      <c r="R14" s="1162">
        <v>1</v>
      </c>
      <c r="S14" s="1162">
        <v>1</v>
      </c>
      <c r="T14" s="1162">
        <v>1</v>
      </c>
    </row>
    <row r="15" spans="1:20" s="1120" customFormat="1" ht="55.5" customHeight="1" x14ac:dyDescent="0.3">
      <c r="A15" s="2436"/>
      <c r="B15" s="2455"/>
      <c r="C15" s="2433"/>
      <c r="D15" s="2432"/>
      <c r="E15" s="2425"/>
      <c r="F15" s="2452"/>
      <c r="G15" s="1158" t="s">
        <v>93</v>
      </c>
      <c r="H15" s="709" t="s">
        <v>2827</v>
      </c>
      <c r="I15" s="1158">
        <v>0.2</v>
      </c>
      <c r="J15" s="709" t="s">
        <v>370</v>
      </c>
      <c r="K15" s="1158" t="s">
        <v>97</v>
      </c>
      <c r="L15" s="701" t="s">
        <v>2828</v>
      </c>
      <c r="M15" s="1156">
        <v>1</v>
      </c>
      <c r="N15" s="1122" t="s">
        <v>3467</v>
      </c>
      <c r="O15" s="701" t="s">
        <v>2830</v>
      </c>
      <c r="P15" s="1161">
        <v>1</v>
      </c>
      <c r="Q15" s="1161">
        <v>1</v>
      </c>
      <c r="R15" s="1161">
        <v>1</v>
      </c>
      <c r="S15" s="1161">
        <v>1</v>
      </c>
      <c r="T15" s="1161">
        <v>1</v>
      </c>
    </row>
    <row r="16" spans="1:20" s="1120" customFormat="1" ht="49.5" x14ac:dyDescent="0.3">
      <c r="A16" s="2436"/>
      <c r="B16" s="2455"/>
      <c r="C16" s="2433"/>
      <c r="D16" s="2432"/>
      <c r="E16" s="2425" t="s">
        <v>2831</v>
      </c>
      <c r="F16" s="2452">
        <v>0.5</v>
      </c>
      <c r="G16" s="2452" t="s">
        <v>101</v>
      </c>
      <c r="H16" s="2425" t="s">
        <v>2832</v>
      </c>
      <c r="I16" s="2452">
        <v>1</v>
      </c>
      <c r="J16" s="2425" t="s">
        <v>370</v>
      </c>
      <c r="K16" s="1158" t="s">
        <v>104</v>
      </c>
      <c r="L16" s="701" t="s">
        <v>2833</v>
      </c>
      <c r="M16" s="1156">
        <v>0.2</v>
      </c>
      <c r="N16" s="1122" t="s">
        <v>3467</v>
      </c>
      <c r="O16" s="724" t="s">
        <v>2834</v>
      </c>
      <c r="P16" s="1161">
        <v>1</v>
      </c>
      <c r="Q16" s="1161">
        <v>1</v>
      </c>
      <c r="R16" s="1161">
        <v>1</v>
      </c>
      <c r="S16" s="1161">
        <v>1</v>
      </c>
      <c r="T16" s="1161">
        <v>1</v>
      </c>
    </row>
    <row r="17" spans="1:21" s="1120" customFormat="1" ht="49.5" x14ac:dyDescent="0.3">
      <c r="A17" s="2436"/>
      <c r="B17" s="2455"/>
      <c r="C17" s="2433"/>
      <c r="D17" s="2432"/>
      <c r="E17" s="2425"/>
      <c r="F17" s="2452"/>
      <c r="G17" s="2452"/>
      <c r="H17" s="2425"/>
      <c r="I17" s="2452"/>
      <c r="J17" s="2425"/>
      <c r="K17" s="1158" t="s">
        <v>341</v>
      </c>
      <c r="L17" s="879" t="s">
        <v>2835</v>
      </c>
      <c r="M17" s="1160">
        <v>0.5</v>
      </c>
      <c r="N17" s="1124" t="s">
        <v>3467</v>
      </c>
      <c r="O17" s="724" t="s">
        <v>2836</v>
      </c>
      <c r="P17" s="1161">
        <v>1</v>
      </c>
      <c r="Q17" s="1161">
        <v>1</v>
      </c>
      <c r="R17" s="1161">
        <v>1</v>
      </c>
      <c r="S17" s="1161">
        <v>1</v>
      </c>
      <c r="T17" s="1161">
        <v>1</v>
      </c>
      <c r="U17" s="1269"/>
    </row>
    <row r="18" spans="1:21" s="1120" customFormat="1" ht="33" x14ac:dyDescent="0.3">
      <c r="A18" s="2436"/>
      <c r="B18" s="2455"/>
      <c r="C18" s="2433"/>
      <c r="D18" s="2432"/>
      <c r="E18" s="2425"/>
      <c r="F18" s="2452"/>
      <c r="G18" s="2452"/>
      <c r="H18" s="2425"/>
      <c r="I18" s="2452"/>
      <c r="J18" s="2425"/>
      <c r="K18" s="1158" t="s">
        <v>342</v>
      </c>
      <c r="L18" s="701" t="s">
        <v>2837</v>
      </c>
      <c r="M18" s="1156">
        <v>0.3</v>
      </c>
      <c r="N18" s="1122" t="s">
        <v>3467</v>
      </c>
      <c r="O18" s="701" t="s">
        <v>2825</v>
      </c>
      <c r="P18" s="1161">
        <v>1</v>
      </c>
      <c r="Q18" s="1161">
        <v>1</v>
      </c>
      <c r="R18" s="1161">
        <v>1</v>
      </c>
      <c r="S18" s="1161">
        <v>1</v>
      </c>
      <c r="T18" s="1161">
        <v>1</v>
      </c>
    </row>
    <row r="19" spans="1:21" s="1120" customFormat="1" ht="132" customHeight="1" x14ac:dyDescent="0.3">
      <c r="A19" s="2436"/>
      <c r="B19" s="2455"/>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127" t="s">
        <v>2842</v>
      </c>
      <c r="P19" s="1119">
        <v>4</v>
      </c>
      <c r="Q19" s="1119">
        <v>1</v>
      </c>
      <c r="R19" s="1119">
        <v>1</v>
      </c>
      <c r="S19" s="1119">
        <v>1</v>
      </c>
      <c r="T19" s="1119">
        <v>1</v>
      </c>
    </row>
    <row r="20" spans="1:21" s="1120" customFormat="1" ht="188.25" customHeight="1" x14ac:dyDescent="0.3">
      <c r="A20" s="2436"/>
      <c r="B20" s="2455"/>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1" s="1120" customFormat="1" ht="116.25" customHeight="1" x14ac:dyDescent="0.3">
      <c r="A21" s="2436"/>
      <c r="B21" s="2455"/>
      <c r="C21" s="2433"/>
      <c r="D21" s="2432"/>
      <c r="E21" s="2425"/>
      <c r="F21" s="2432"/>
      <c r="G21" s="2456"/>
      <c r="H21" s="2431"/>
      <c r="I21" s="2452"/>
      <c r="J21" s="2431"/>
      <c r="K21" s="1158" t="s">
        <v>1755</v>
      </c>
      <c r="L21" s="1164" t="s">
        <v>2845</v>
      </c>
      <c r="M21" s="1156">
        <v>0.15</v>
      </c>
      <c r="N21" s="1126"/>
      <c r="O21" s="1127" t="s">
        <v>2846</v>
      </c>
      <c r="P21" s="1119">
        <v>3</v>
      </c>
      <c r="Q21" s="1119"/>
      <c r="R21" s="1119">
        <v>1</v>
      </c>
      <c r="S21" s="1119">
        <v>1</v>
      </c>
      <c r="T21" s="1119">
        <v>1</v>
      </c>
    </row>
    <row r="22" spans="1:21" s="1120" customFormat="1" ht="121.5" customHeight="1" x14ac:dyDescent="0.3">
      <c r="A22" s="2436"/>
      <c r="B22" s="2455"/>
      <c r="C22" s="2433"/>
      <c r="D22" s="2432"/>
      <c r="E22" s="2425"/>
      <c r="F22" s="2432"/>
      <c r="G22" s="2456"/>
      <c r="H22" s="2431"/>
      <c r="I22" s="2452"/>
      <c r="J22" s="2431"/>
      <c r="K22" s="1158" t="s">
        <v>2197</v>
      </c>
      <c r="L22" s="1164" t="s">
        <v>2978</v>
      </c>
      <c r="M22" s="1156">
        <v>0.1</v>
      </c>
      <c r="N22" s="1126"/>
      <c r="O22" s="1127" t="s">
        <v>2848</v>
      </c>
      <c r="P22" s="1119">
        <v>9</v>
      </c>
      <c r="Q22" s="1119"/>
      <c r="R22" s="1119">
        <v>3</v>
      </c>
      <c r="S22" s="1119">
        <v>3</v>
      </c>
      <c r="T22" s="1119">
        <v>3</v>
      </c>
    </row>
    <row r="23" spans="1:21" s="1120" customFormat="1" ht="116.25" customHeight="1" x14ac:dyDescent="0.3">
      <c r="A23" s="2436"/>
      <c r="B23" s="2455"/>
      <c r="C23" s="2433"/>
      <c r="D23" s="2432"/>
      <c r="E23" s="2425"/>
      <c r="F23" s="2432"/>
      <c r="G23" s="2456"/>
      <c r="H23" s="2431"/>
      <c r="I23" s="2452"/>
      <c r="J23" s="2431"/>
      <c r="K23" s="1158" t="s">
        <v>2201</v>
      </c>
      <c r="L23" s="1164" t="s">
        <v>2849</v>
      </c>
      <c r="M23" s="1156">
        <v>0.1</v>
      </c>
      <c r="N23" s="1126"/>
      <c r="O23" s="1127" t="s">
        <v>2933</v>
      </c>
      <c r="P23" s="1119">
        <v>3</v>
      </c>
      <c r="Q23" s="1119"/>
      <c r="R23" s="1119">
        <v>1</v>
      </c>
      <c r="S23" s="1119">
        <v>1</v>
      </c>
      <c r="T23" s="1119">
        <v>1</v>
      </c>
    </row>
    <row r="24" spans="1:21" s="1120" customFormat="1" ht="77.25" customHeight="1" x14ac:dyDescent="0.3">
      <c r="A24" s="2436"/>
      <c r="B24" s="2455"/>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1" s="1120" customFormat="1" ht="68.25" customHeight="1" x14ac:dyDescent="0.3">
      <c r="A25" s="2436"/>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1" s="1120" customFormat="1" ht="49.5" x14ac:dyDescent="0.3">
      <c r="A26" s="2436"/>
      <c r="B26" s="2455"/>
      <c r="C26" s="2433" t="s">
        <v>2855</v>
      </c>
      <c r="D26" s="2432">
        <v>0.15</v>
      </c>
      <c r="E26" s="2425" t="s">
        <v>2856</v>
      </c>
      <c r="F26" s="2432">
        <v>1</v>
      </c>
      <c r="G26" s="2432" t="s">
        <v>121</v>
      </c>
      <c r="H26" s="2431" t="s">
        <v>2857</v>
      </c>
      <c r="I26" s="2432">
        <v>1</v>
      </c>
      <c r="J26" s="2431" t="s">
        <v>370</v>
      </c>
      <c r="K26" s="1131" t="s">
        <v>124</v>
      </c>
      <c r="L26" s="1129" t="s">
        <v>2858</v>
      </c>
      <c r="M26" s="1156">
        <v>0.25</v>
      </c>
      <c r="N26" s="1130"/>
      <c r="O26" s="1129" t="s">
        <v>2860</v>
      </c>
      <c r="P26" s="728" t="s">
        <v>3119</v>
      </c>
      <c r="Q26" s="1312"/>
      <c r="R26" s="1313"/>
      <c r="S26" s="1313"/>
      <c r="T26" s="1313"/>
    </row>
    <row r="27" spans="1:21" s="1120" customFormat="1" ht="66" x14ac:dyDescent="0.3">
      <c r="A27" s="2436"/>
      <c r="B27" s="2455"/>
      <c r="C27" s="2433"/>
      <c r="D27" s="2432"/>
      <c r="E27" s="2425"/>
      <c r="F27" s="2432"/>
      <c r="G27" s="2432"/>
      <c r="H27" s="2431"/>
      <c r="I27" s="2432"/>
      <c r="J27" s="2431"/>
      <c r="K27" s="1131" t="s">
        <v>1020</v>
      </c>
      <c r="L27" s="1129" t="s">
        <v>2861</v>
      </c>
      <c r="M27" s="1156">
        <v>0.25</v>
      </c>
      <c r="N27" s="1130" t="s">
        <v>3467</v>
      </c>
      <c r="O27" s="1129" t="s">
        <v>2863</v>
      </c>
      <c r="P27" s="1134">
        <v>4</v>
      </c>
      <c r="Q27" s="1134">
        <v>1</v>
      </c>
      <c r="R27" s="1134">
        <v>1</v>
      </c>
      <c r="S27" s="1134">
        <v>1</v>
      </c>
      <c r="T27" s="1134">
        <v>1</v>
      </c>
    </row>
    <row r="28" spans="1:21" s="1120" customFormat="1" ht="66" x14ac:dyDescent="0.3">
      <c r="A28" s="2436"/>
      <c r="B28" s="2455"/>
      <c r="C28" s="2433"/>
      <c r="D28" s="2432"/>
      <c r="E28" s="2425"/>
      <c r="F28" s="2432"/>
      <c r="G28" s="2432"/>
      <c r="H28" s="2431"/>
      <c r="I28" s="2432"/>
      <c r="J28" s="2431"/>
      <c r="K28" s="1131" t="s">
        <v>1775</v>
      </c>
      <c r="L28" s="1129" t="s">
        <v>2864</v>
      </c>
      <c r="M28" s="1156">
        <v>0.25</v>
      </c>
      <c r="N28" s="1130" t="s">
        <v>3467</v>
      </c>
      <c r="O28" s="1129" t="s">
        <v>2865</v>
      </c>
      <c r="P28" s="1314">
        <v>10</v>
      </c>
      <c r="Q28" s="1314">
        <v>2</v>
      </c>
      <c r="R28" s="1314">
        <v>3</v>
      </c>
      <c r="S28" s="1314">
        <v>3</v>
      </c>
      <c r="T28" s="1314">
        <v>2</v>
      </c>
      <c r="U28" s="1269"/>
    </row>
    <row r="29" spans="1:21" s="1120" customFormat="1" ht="49.5" x14ac:dyDescent="0.3">
      <c r="A29" s="2436"/>
      <c r="B29" s="2455"/>
      <c r="C29" s="2433"/>
      <c r="D29" s="2432"/>
      <c r="E29" s="2425"/>
      <c r="F29" s="2432"/>
      <c r="G29" s="2432"/>
      <c r="H29" s="2431"/>
      <c r="I29" s="2432"/>
      <c r="J29" s="2431"/>
      <c r="K29" s="1131" t="s">
        <v>1778</v>
      </c>
      <c r="L29" s="1129" t="s">
        <v>2866</v>
      </c>
      <c r="M29" s="1156">
        <v>0.25</v>
      </c>
      <c r="N29" s="1130" t="s">
        <v>3467</v>
      </c>
      <c r="O29" s="1129" t="s">
        <v>2867</v>
      </c>
      <c r="P29" s="1161">
        <v>1</v>
      </c>
      <c r="Q29" s="1161">
        <v>1</v>
      </c>
      <c r="R29" s="1161">
        <v>1</v>
      </c>
      <c r="S29" s="1161">
        <v>1</v>
      </c>
      <c r="T29" s="1161">
        <v>1</v>
      </c>
    </row>
    <row r="30" spans="1:21" s="1120" customFormat="1" ht="106.5" customHeight="1" x14ac:dyDescent="0.3">
      <c r="A30" s="2436"/>
      <c r="B30" s="2455"/>
      <c r="C30" s="2431" t="s">
        <v>2868</v>
      </c>
      <c r="D30" s="2432">
        <v>0.15</v>
      </c>
      <c r="E30" s="2425" t="s">
        <v>2869</v>
      </c>
      <c r="F30" s="2432">
        <v>1</v>
      </c>
      <c r="G30" s="2432" t="s">
        <v>127</v>
      </c>
      <c r="H30" s="2425" t="s">
        <v>2870</v>
      </c>
      <c r="I30" s="2432">
        <v>0.4</v>
      </c>
      <c r="J30" s="2425" t="s">
        <v>370</v>
      </c>
      <c r="K30" s="1131" t="s">
        <v>130</v>
      </c>
      <c r="L30" s="701" t="s">
        <v>2871</v>
      </c>
      <c r="M30" s="1156">
        <v>0.5</v>
      </c>
      <c r="N30" s="1122" t="s">
        <v>3467</v>
      </c>
      <c r="O30" s="701" t="s">
        <v>2872</v>
      </c>
      <c r="P30" s="1161">
        <v>1</v>
      </c>
      <c r="Q30" s="1161">
        <v>1</v>
      </c>
      <c r="R30" s="1161">
        <v>1</v>
      </c>
      <c r="S30" s="1161">
        <v>1</v>
      </c>
      <c r="T30" s="1161">
        <v>1</v>
      </c>
    </row>
    <row r="31" spans="1:21" s="1120" customFormat="1" ht="33" x14ac:dyDescent="0.3">
      <c r="A31" s="2436"/>
      <c r="B31" s="2455"/>
      <c r="C31" s="2431"/>
      <c r="D31" s="2432"/>
      <c r="E31" s="2425"/>
      <c r="F31" s="2432"/>
      <c r="G31" s="2432"/>
      <c r="H31" s="2425"/>
      <c r="I31" s="2432"/>
      <c r="J31" s="2425"/>
      <c r="K31" s="1131" t="s">
        <v>737</v>
      </c>
      <c r="L31" s="701" t="s">
        <v>2873</v>
      </c>
      <c r="M31" s="1156">
        <v>0.5</v>
      </c>
      <c r="N31" s="1122" t="s">
        <v>3467</v>
      </c>
      <c r="O31" s="701" t="s">
        <v>2874</v>
      </c>
      <c r="P31" s="1161">
        <v>1</v>
      </c>
      <c r="Q31" s="1161">
        <v>1</v>
      </c>
      <c r="R31" s="1161">
        <v>1</v>
      </c>
      <c r="S31" s="1161">
        <v>1</v>
      </c>
      <c r="T31" s="1161">
        <v>1</v>
      </c>
    </row>
    <row r="32" spans="1:21" s="1120" customFormat="1" ht="94.5" customHeight="1" x14ac:dyDescent="0.3">
      <c r="A32" s="2436"/>
      <c r="B32" s="2455"/>
      <c r="C32" s="2431"/>
      <c r="D32" s="2432"/>
      <c r="E32" s="2425"/>
      <c r="F32" s="2432"/>
      <c r="G32" s="1131" t="s">
        <v>132</v>
      </c>
      <c r="H32" s="709" t="s">
        <v>2875</v>
      </c>
      <c r="I32" s="1131">
        <v>0.3</v>
      </c>
      <c r="J32" s="709" t="s">
        <v>370</v>
      </c>
      <c r="K32" s="1131" t="s">
        <v>136</v>
      </c>
      <c r="L32" s="701" t="s">
        <v>2876</v>
      </c>
      <c r="M32" s="1156">
        <v>1</v>
      </c>
      <c r="N32" s="1122"/>
      <c r="O32" s="701" t="s">
        <v>2877</v>
      </c>
      <c r="P32" s="1157">
        <v>48</v>
      </c>
      <c r="Q32" s="1159" t="s">
        <v>2878</v>
      </c>
      <c r="R32" s="1159" t="s">
        <v>2878</v>
      </c>
      <c r="S32" s="1159" t="s">
        <v>2878</v>
      </c>
      <c r="T32" s="1159" t="s">
        <v>2878</v>
      </c>
    </row>
    <row r="33" spans="1:20" s="1120" customFormat="1" ht="66" x14ac:dyDescent="0.3">
      <c r="A33" s="2436"/>
      <c r="B33" s="2455"/>
      <c r="C33" s="2431"/>
      <c r="D33" s="2432"/>
      <c r="E33" s="2425"/>
      <c r="F33" s="2432"/>
      <c r="G33" s="1132" t="s">
        <v>140</v>
      </c>
      <c r="H33" s="1128" t="s">
        <v>2879</v>
      </c>
      <c r="I33" s="1131">
        <v>0.3</v>
      </c>
      <c r="J33" s="1128" t="s">
        <v>370</v>
      </c>
      <c r="K33" s="1133" t="s">
        <v>143</v>
      </c>
      <c r="L33" s="1128" t="s">
        <v>2880</v>
      </c>
      <c r="M33" s="1156">
        <v>1</v>
      </c>
      <c r="N33" s="1122"/>
      <c r="O33" s="701" t="s">
        <v>2881</v>
      </c>
      <c r="P33" s="1157">
        <v>48</v>
      </c>
      <c r="Q33" s="1159" t="s">
        <v>2878</v>
      </c>
      <c r="R33" s="1159" t="s">
        <v>2878</v>
      </c>
      <c r="S33" s="1159" t="s">
        <v>2878</v>
      </c>
      <c r="T33" s="1159" t="s">
        <v>2878</v>
      </c>
    </row>
    <row r="34" spans="1:20" s="1120" customFormat="1" ht="33" x14ac:dyDescent="0.3">
      <c r="A34" s="2436"/>
      <c r="B34" s="2455"/>
      <c r="C34" s="2428" t="s">
        <v>2882</v>
      </c>
      <c r="D34" s="2432">
        <v>0.15</v>
      </c>
      <c r="E34" s="2428" t="s">
        <v>2883</v>
      </c>
      <c r="F34" s="2432">
        <v>1</v>
      </c>
      <c r="G34" s="2456" t="s">
        <v>762</v>
      </c>
      <c r="H34" s="2427" t="s">
        <v>2884</v>
      </c>
      <c r="I34" s="2457">
        <v>1</v>
      </c>
      <c r="J34" s="2427" t="s">
        <v>574</v>
      </c>
      <c r="K34" s="1168" t="s">
        <v>766</v>
      </c>
      <c r="L34" s="1136" t="s">
        <v>2885</v>
      </c>
      <c r="M34" s="1169">
        <v>0.2</v>
      </c>
      <c r="N34" s="879" t="s">
        <v>3467</v>
      </c>
      <c r="O34" s="701" t="s">
        <v>2886</v>
      </c>
      <c r="P34" s="1161">
        <v>1</v>
      </c>
      <c r="Q34" s="1161">
        <v>1</v>
      </c>
      <c r="R34" s="1161">
        <v>1</v>
      </c>
      <c r="S34" s="1161">
        <v>1</v>
      </c>
      <c r="T34" s="1161">
        <v>1</v>
      </c>
    </row>
    <row r="35" spans="1:20" s="1120" customFormat="1" ht="33" x14ac:dyDescent="0.3">
      <c r="A35" s="2436"/>
      <c r="B35" s="2455"/>
      <c r="C35" s="2428"/>
      <c r="D35" s="2432"/>
      <c r="E35" s="2428"/>
      <c r="F35" s="2432"/>
      <c r="G35" s="2456"/>
      <c r="H35" s="2428"/>
      <c r="I35" s="2455"/>
      <c r="J35" s="2428"/>
      <c r="K35" s="1168" t="s">
        <v>770</v>
      </c>
      <c r="L35" s="879" t="s">
        <v>2887</v>
      </c>
      <c r="M35" s="1160">
        <v>0.2</v>
      </c>
      <c r="N35" s="879" t="s">
        <v>3467</v>
      </c>
      <c r="O35" s="701" t="s">
        <v>2888</v>
      </c>
      <c r="P35" s="1161">
        <v>1</v>
      </c>
      <c r="Q35" s="1161">
        <v>1</v>
      </c>
      <c r="R35" s="1161">
        <v>1</v>
      </c>
      <c r="S35" s="1161">
        <v>1</v>
      </c>
      <c r="T35" s="1161">
        <v>1</v>
      </c>
    </row>
    <row r="36" spans="1:20" s="1120" customFormat="1" x14ac:dyDescent="0.3">
      <c r="A36" s="2436"/>
      <c r="B36" s="2455"/>
      <c r="C36" s="2428"/>
      <c r="D36" s="2432"/>
      <c r="E36" s="2428"/>
      <c r="F36" s="2432"/>
      <c r="G36" s="2456"/>
      <c r="H36" s="2428"/>
      <c r="I36" s="2455"/>
      <c r="J36" s="2428"/>
      <c r="K36" s="1168" t="s">
        <v>772</v>
      </c>
      <c r="L36" s="879" t="s">
        <v>2889</v>
      </c>
      <c r="M36" s="1160">
        <v>0.1</v>
      </c>
      <c r="N36" s="1139" t="s">
        <v>3467</v>
      </c>
      <c r="O36" s="701" t="s">
        <v>2890</v>
      </c>
      <c r="P36" s="1161">
        <v>1</v>
      </c>
      <c r="Q36" s="1161">
        <v>1</v>
      </c>
      <c r="R36" s="1161">
        <v>1</v>
      </c>
      <c r="S36" s="1161">
        <v>1</v>
      </c>
      <c r="T36" s="1161">
        <v>1</v>
      </c>
    </row>
    <row r="37" spans="1:20" s="1120" customFormat="1" ht="33" x14ac:dyDescent="0.3">
      <c r="A37" s="2436"/>
      <c r="B37" s="2455"/>
      <c r="C37" s="2428"/>
      <c r="D37" s="2432"/>
      <c r="E37" s="2428"/>
      <c r="F37" s="2432"/>
      <c r="G37" s="2456"/>
      <c r="H37" s="2428"/>
      <c r="I37" s="2455"/>
      <c r="J37" s="2428"/>
      <c r="K37" s="1168" t="s">
        <v>2051</v>
      </c>
      <c r="L37" s="879" t="s">
        <v>2891</v>
      </c>
      <c r="M37" s="1160">
        <v>0.1</v>
      </c>
      <c r="N37" s="1139" t="s">
        <v>3467</v>
      </c>
      <c r="O37" s="701" t="s">
        <v>2892</v>
      </c>
      <c r="P37" s="1161">
        <v>1</v>
      </c>
      <c r="Q37" s="1161">
        <v>1</v>
      </c>
      <c r="R37" s="1161">
        <v>1</v>
      </c>
      <c r="S37" s="1161">
        <v>1</v>
      </c>
      <c r="T37" s="1161">
        <v>1</v>
      </c>
    </row>
    <row r="38" spans="1:20" s="1120" customFormat="1" x14ac:dyDescent="0.3">
      <c r="A38" s="2436"/>
      <c r="B38" s="2455"/>
      <c r="C38" s="2428"/>
      <c r="D38" s="2432"/>
      <c r="E38" s="2428"/>
      <c r="F38" s="2432"/>
      <c r="G38" s="2456"/>
      <c r="H38" s="2428"/>
      <c r="I38" s="2455"/>
      <c r="J38" s="2428"/>
      <c r="K38" s="1168" t="s">
        <v>2054</v>
      </c>
      <c r="L38" s="879" t="s">
        <v>2893</v>
      </c>
      <c r="M38" s="1160">
        <v>0.2</v>
      </c>
      <c r="N38" s="1139" t="s">
        <v>3467</v>
      </c>
      <c r="O38" s="701" t="s">
        <v>2894</v>
      </c>
      <c r="P38" s="1161">
        <v>1</v>
      </c>
      <c r="Q38" s="1161">
        <v>1</v>
      </c>
      <c r="R38" s="1161">
        <v>1</v>
      </c>
      <c r="S38" s="1161">
        <v>1</v>
      </c>
      <c r="T38" s="1161">
        <v>1</v>
      </c>
    </row>
    <row r="39" spans="1:20" s="1120" customFormat="1" x14ac:dyDescent="0.3">
      <c r="A39" s="2436"/>
      <c r="B39" s="2455"/>
      <c r="C39" s="2428"/>
      <c r="D39" s="2432"/>
      <c r="E39" s="2428"/>
      <c r="F39" s="2432"/>
      <c r="G39" s="2456"/>
      <c r="H39" s="2428"/>
      <c r="I39" s="2455"/>
      <c r="J39" s="2428"/>
      <c r="K39" s="1168" t="s">
        <v>2057</v>
      </c>
      <c r="L39" s="879" t="s">
        <v>2895</v>
      </c>
      <c r="M39" s="1160">
        <v>0.1</v>
      </c>
      <c r="N39" s="1139" t="s">
        <v>3467</v>
      </c>
      <c r="O39" s="701" t="s">
        <v>2896</v>
      </c>
      <c r="P39" s="1161">
        <v>1</v>
      </c>
      <c r="Q39" s="1161">
        <v>1</v>
      </c>
      <c r="R39" s="1161">
        <v>1</v>
      </c>
      <c r="S39" s="1161">
        <v>1</v>
      </c>
      <c r="T39" s="1161">
        <v>1</v>
      </c>
    </row>
    <row r="40" spans="1:20" s="1120" customFormat="1" ht="33" x14ac:dyDescent="0.3">
      <c r="A40" s="2436"/>
      <c r="B40" s="2455"/>
      <c r="C40" s="2428"/>
      <c r="D40" s="2432"/>
      <c r="E40" s="2428"/>
      <c r="F40" s="2432"/>
      <c r="G40" s="2451"/>
      <c r="H40" s="2428"/>
      <c r="I40" s="2455"/>
      <c r="J40" s="2428"/>
      <c r="K40" s="1168" t="s">
        <v>2060</v>
      </c>
      <c r="L40" s="879" t="s">
        <v>2897</v>
      </c>
      <c r="M40" s="1160">
        <v>0.1</v>
      </c>
      <c r="N40" s="1139" t="s">
        <v>3467</v>
      </c>
      <c r="O40" s="701" t="s">
        <v>2898</v>
      </c>
      <c r="P40" s="1134">
        <v>12</v>
      </c>
      <c r="Q40" s="1134">
        <v>3</v>
      </c>
      <c r="R40" s="1134">
        <v>3</v>
      </c>
      <c r="S40" s="1134">
        <v>3</v>
      </c>
      <c r="T40" s="1134">
        <v>3</v>
      </c>
    </row>
    <row r="41" spans="1:20" s="1120" customFormat="1" ht="82.5" x14ac:dyDescent="0.3">
      <c r="A41" s="2436"/>
      <c r="B41" s="2455">
        <v>0.5</v>
      </c>
      <c r="C41" s="2425" t="s">
        <v>2899</v>
      </c>
      <c r="D41" s="2432">
        <v>1</v>
      </c>
      <c r="E41" s="2425" t="s">
        <v>2900</v>
      </c>
      <c r="F41" s="2432">
        <v>1</v>
      </c>
      <c r="G41" s="2450" t="s">
        <v>776</v>
      </c>
      <c r="H41" s="2420" t="s">
        <v>2901</v>
      </c>
      <c r="I41" s="2452">
        <v>0.2</v>
      </c>
      <c r="J41" s="2420" t="s">
        <v>370</v>
      </c>
      <c r="K41" s="1158" t="s">
        <v>779</v>
      </c>
      <c r="L41" s="1140" t="s">
        <v>2902</v>
      </c>
      <c r="M41" s="1156">
        <v>0.5</v>
      </c>
      <c r="N41" s="1141" t="s">
        <v>3467</v>
      </c>
      <c r="O41" s="1140" t="s">
        <v>2903</v>
      </c>
      <c r="P41" s="1134">
        <v>4</v>
      </c>
      <c r="Q41" s="1159" t="s">
        <v>3468</v>
      </c>
      <c r="R41" s="1159" t="s">
        <v>3469</v>
      </c>
      <c r="S41" s="1159" t="s">
        <v>3469</v>
      </c>
      <c r="T41" s="1134" t="s">
        <v>2213</v>
      </c>
    </row>
    <row r="42" spans="1:20" s="1120" customFormat="1" ht="82.5" x14ac:dyDescent="0.3">
      <c r="A42" s="2436"/>
      <c r="B42" s="2455"/>
      <c r="C42" s="2425"/>
      <c r="D42" s="2432"/>
      <c r="E42" s="2425"/>
      <c r="F42" s="2432"/>
      <c r="G42" s="2451"/>
      <c r="H42" s="2420"/>
      <c r="I42" s="2452"/>
      <c r="J42" s="2420"/>
      <c r="K42" s="1158" t="s">
        <v>927</v>
      </c>
      <c r="L42" s="701" t="s">
        <v>2904</v>
      </c>
      <c r="M42" s="1156">
        <v>0.5</v>
      </c>
      <c r="N42" s="1122" t="s">
        <v>3467</v>
      </c>
      <c r="O42" s="701" t="s">
        <v>2905</v>
      </c>
      <c r="P42" s="1134">
        <v>1</v>
      </c>
      <c r="Q42" s="1159" t="s">
        <v>3470</v>
      </c>
      <c r="R42" s="1134"/>
      <c r="S42" s="1134"/>
      <c r="T42" s="1134"/>
    </row>
    <row r="43" spans="1:20" s="1120" customFormat="1" ht="49.5" x14ac:dyDescent="0.3">
      <c r="A43" s="2436"/>
      <c r="B43" s="2455"/>
      <c r="C43" s="2425"/>
      <c r="D43" s="2432"/>
      <c r="E43" s="2425"/>
      <c r="F43" s="2432"/>
      <c r="G43" s="1131" t="s">
        <v>784</v>
      </c>
      <c r="H43" s="1142" t="s">
        <v>2906</v>
      </c>
      <c r="I43" s="1158">
        <v>0.1</v>
      </c>
      <c r="J43" s="1142" t="s">
        <v>370</v>
      </c>
      <c r="K43" s="1158" t="s">
        <v>787</v>
      </c>
      <c r="L43" s="701" t="s">
        <v>2907</v>
      </c>
      <c r="M43" s="1156">
        <v>1</v>
      </c>
      <c r="N43" s="1122" t="s">
        <v>3467</v>
      </c>
      <c r="O43" s="701" t="s">
        <v>2908</v>
      </c>
      <c r="P43" s="1134">
        <v>52</v>
      </c>
      <c r="Q43" s="1134">
        <v>13</v>
      </c>
      <c r="R43" s="1134">
        <v>13</v>
      </c>
      <c r="S43" s="1134">
        <v>13</v>
      </c>
      <c r="T43" s="1134">
        <v>13</v>
      </c>
    </row>
    <row r="44" spans="1:20" s="1120" customFormat="1" ht="99" x14ac:dyDescent="0.3">
      <c r="A44" s="2436"/>
      <c r="B44" s="2455"/>
      <c r="C44" s="2425"/>
      <c r="D44" s="2432"/>
      <c r="E44" s="2425"/>
      <c r="F44" s="2432"/>
      <c r="G44" s="1131" t="s">
        <v>790</v>
      </c>
      <c r="H44" s="1142" t="s">
        <v>2909</v>
      </c>
      <c r="I44" s="1170">
        <v>0.2</v>
      </c>
      <c r="J44" s="1142" t="s">
        <v>370</v>
      </c>
      <c r="K44" s="1170" t="s">
        <v>793</v>
      </c>
      <c r="L44" s="926" t="s">
        <v>2910</v>
      </c>
      <c r="M44" s="1171">
        <v>1</v>
      </c>
      <c r="N44" s="1145" t="s">
        <v>3467</v>
      </c>
      <c r="O44" s="701" t="s">
        <v>2911</v>
      </c>
      <c r="P44" s="1134">
        <v>4</v>
      </c>
      <c r="Q44" s="1159" t="s">
        <v>3471</v>
      </c>
      <c r="R44" s="1159" t="s">
        <v>3472</v>
      </c>
      <c r="S44" s="1159" t="s">
        <v>3472</v>
      </c>
      <c r="T44" s="1159" t="s">
        <v>3472</v>
      </c>
    </row>
    <row r="45" spans="1:20" s="1120" customFormat="1" ht="66" x14ac:dyDescent="0.3">
      <c r="A45" s="2436"/>
      <c r="B45" s="2455"/>
      <c r="C45" s="2425"/>
      <c r="D45" s="2432"/>
      <c r="E45" s="2425"/>
      <c r="F45" s="2432"/>
      <c r="G45" s="2453" t="s">
        <v>795</v>
      </c>
      <c r="H45" s="1472" t="s">
        <v>2912</v>
      </c>
      <c r="I45" s="2454">
        <v>0.3</v>
      </c>
      <c r="J45" s="1472" t="s">
        <v>370</v>
      </c>
      <c r="K45" s="1172" t="s">
        <v>798</v>
      </c>
      <c r="L45" s="879" t="s">
        <v>2913</v>
      </c>
      <c r="M45" s="1171">
        <v>0.5</v>
      </c>
      <c r="N45" s="1147"/>
      <c r="O45" s="701" t="s">
        <v>2914</v>
      </c>
      <c r="P45" s="1173" t="s">
        <v>2915</v>
      </c>
      <c r="Q45" s="1173">
        <v>1</v>
      </c>
      <c r="R45" s="1173">
        <v>1</v>
      </c>
      <c r="S45" s="1173">
        <v>1</v>
      </c>
      <c r="T45" s="1173">
        <v>1</v>
      </c>
    </row>
    <row r="46" spans="1:20" s="1120" customFormat="1" ht="49.5" x14ac:dyDescent="0.3">
      <c r="A46" s="2436"/>
      <c r="B46" s="2455"/>
      <c r="C46" s="2425"/>
      <c r="D46" s="2432"/>
      <c r="E46" s="2425"/>
      <c r="F46" s="2432"/>
      <c r="G46" s="2453"/>
      <c r="H46" s="1472"/>
      <c r="I46" s="2454"/>
      <c r="J46" s="1472"/>
      <c r="K46" s="1172" t="s">
        <v>931</v>
      </c>
      <c r="L46" s="701" t="s">
        <v>2916</v>
      </c>
      <c r="M46" s="1171">
        <v>0.5</v>
      </c>
      <c r="N46" s="1147"/>
      <c r="O46" s="701" t="s">
        <v>2917</v>
      </c>
      <c r="P46" s="1174" t="s">
        <v>2918</v>
      </c>
      <c r="Q46" s="1175" t="s">
        <v>2919</v>
      </c>
      <c r="R46" s="1175" t="s">
        <v>2919</v>
      </c>
      <c r="S46" s="1175" t="s">
        <v>2919</v>
      </c>
      <c r="T46" s="1175" t="s">
        <v>2919</v>
      </c>
    </row>
    <row r="47" spans="1:20" ht="181.5" x14ac:dyDescent="0.3">
      <c r="A47" s="2436"/>
      <c r="B47" s="2455"/>
      <c r="C47" s="2425"/>
      <c r="D47" s="2432"/>
      <c r="E47" s="2425"/>
      <c r="F47" s="2432"/>
      <c r="G47" s="1171" t="s">
        <v>930</v>
      </c>
      <c r="H47" s="701" t="s">
        <v>2920</v>
      </c>
      <c r="I47" s="1171">
        <v>0.2</v>
      </c>
      <c r="J47" s="701" t="s">
        <v>370</v>
      </c>
      <c r="K47" s="1171" t="s">
        <v>1087</v>
      </c>
      <c r="L47" s="701" t="s">
        <v>2921</v>
      </c>
      <c r="M47" s="1149">
        <v>1</v>
      </c>
      <c r="N47" s="1150"/>
      <c r="O47" s="701" t="s">
        <v>2922</v>
      </c>
      <c r="P47" s="1175" t="s">
        <v>2923</v>
      </c>
      <c r="Q47" s="1173">
        <v>0.2</v>
      </c>
      <c r="R47" s="1173">
        <v>0.3</v>
      </c>
      <c r="S47" s="1173">
        <v>0.3</v>
      </c>
      <c r="T47" s="1173">
        <v>0.2</v>
      </c>
    </row>
  </sheetData>
  <sheetProtection password="DDB6" sheet="1"/>
  <mergeCells count="80">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H30:H31"/>
    <mergeCell ref="I30:I31"/>
    <mergeCell ref="J30:J31"/>
    <mergeCell ref="C34:C40"/>
    <mergeCell ref="D34:D40"/>
    <mergeCell ref="E34:E40"/>
    <mergeCell ref="F34:F40"/>
    <mergeCell ref="G34:G40"/>
    <mergeCell ref="H34:H40"/>
    <mergeCell ref="I34:I40"/>
    <mergeCell ref="J34:J40"/>
    <mergeCell ref="C30:C33"/>
    <mergeCell ref="D30:D33"/>
    <mergeCell ref="E30:E33"/>
    <mergeCell ref="F30:F33"/>
    <mergeCell ref="G30:G31"/>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47"/>
  <sheetViews>
    <sheetView topLeftCell="F1" zoomScale="75" zoomScaleNormal="75" workbookViewId="0">
      <selection activeCell="L39" sqref="L39"/>
    </sheetView>
  </sheetViews>
  <sheetFormatPr baseColWidth="10" defaultRowHeight="16.5" x14ac:dyDescent="0.3"/>
  <cols>
    <col min="1" max="1" width="13.425781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7" style="1178" customWidth="1"/>
    <col min="10" max="10" width="21" style="1178" customWidth="1"/>
    <col min="11" max="11" width="7" style="1178" customWidth="1"/>
    <col min="12" max="12" width="53.42578125" style="1" customWidth="1"/>
    <col min="13" max="13" width="7.5703125" style="1155" customWidth="1"/>
    <col min="14" max="14" width="21" style="1151" customWidth="1"/>
    <col min="15" max="15" width="39.85546875" style="1151" customWidth="1"/>
    <col min="16" max="16" width="13.5703125" style="1151" customWidth="1"/>
    <col min="17" max="18" width="12.85546875" style="1151" customWidth="1"/>
    <col min="19" max="19" width="13" style="1151" customWidth="1"/>
    <col min="20" max="20" width="12.5703125" style="1151" customWidth="1"/>
    <col min="21" max="16384" width="11.42578125" style="1151"/>
  </cols>
  <sheetData>
    <row r="1" spans="1:20"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0"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0"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0"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0"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0"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0"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0"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0" s="287" customFormat="1" ht="30" customHeight="1" x14ac:dyDescent="0.3">
      <c r="A9" s="1429" t="s">
        <v>3473</v>
      </c>
      <c r="B9" s="1429"/>
      <c r="C9" s="1429"/>
      <c r="D9" s="1429"/>
      <c r="E9" s="1429"/>
      <c r="F9" s="1429"/>
      <c r="G9" s="1429"/>
      <c r="H9" s="1429"/>
      <c r="I9" s="1429"/>
      <c r="J9" s="1429"/>
      <c r="K9" s="1429"/>
      <c r="L9" s="1429"/>
      <c r="M9" s="1429"/>
      <c r="N9" s="1429"/>
      <c r="O9" s="1429"/>
      <c r="P9" s="1429"/>
      <c r="Q9" s="1429"/>
      <c r="R9" s="1429"/>
      <c r="S9" s="1429"/>
      <c r="T9" s="1429"/>
    </row>
    <row r="10" spans="1:20"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0" s="1113"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35" t="s">
        <v>2810</v>
      </c>
      <c r="Q11" s="2435"/>
      <c r="R11" s="2435"/>
      <c r="S11" s="2435"/>
      <c r="T11" s="2435"/>
    </row>
    <row r="12" spans="1:20" s="1113" customFormat="1"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row>
    <row r="13" spans="1:20" s="1120" customFormat="1" ht="99" customHeight="1" x14ac:dyDescent="0.3">
      <c r="A13" s="2436" t="s">
        <v>2813</v>
      </c>
      <c r="B13" s="2455">
        <v>0.5</v>
      </c>
      <c r="C13" s="1114" t="s">
        <v>2814</v>
      </c>
      <c r="D13" s="1131">
        <v>0.15</v>
      </c>
      <c r="E13" s="1114" t="s">
        <v>2815</v>
      </c>
      <c r="F13" s="1131">
        <v>1</v>
      </c>
      <c r="G13" s="1131" t="s">
        <v>65</v>
      </c>
      <c r="H13" s="1114" t="s">
        <v>2816</v>
      </c>
      <c r="I13" s="1131">
        <v>1</v>
      </c>
      <c r="J13" s="1114" t="s">
        <v>370</v>
      </c>
      <c r="K13" s="1131" t="s">
        <v>69</v>
      </c>
      <c r="L13" s="1116" t="s">
        <v>2817</v>
      </c>
      <c r="M13" s="1156">
        <v>1</v>
      </c>
      <c r="N13" s="1116" t="s">
        <v>3474</v>
      </c>
      <c r="O13" s="1116" t="s">
        <v>2819</v>
      </c>
      <c r="P13" s="1315">
        <v>12</v>
      </c>
      <c r="Q13" s="1157">
        <v>3</v>
      </c>
      <c r="R13" s="1157">
        <v>3</v>
      </c>
      <c r="S13" s="1157">
        <v>3</v>
      </c>
      <c r="T13" s="1157">
        <v>3</v>
      </c>
    </row>
    <row r="14" spans="1:20" s="1120" customFormat="1" ht="66" x14ac:dyDescent="0.3">
      <c r="A14" s="2436"/>
      <c r="B14" s="2455"/>
      <c r="C14" s="2433" t="s">
        <v>2820</v>
      </c>
      <c r="D14" s="2432">
        <v>0.2</v>
      </c>
      <c r="E14" s="2425" t="s">
        <v>2821</v>
      </c>
      <c r="F14" s="2452">
        <v>0.5</v>
      </c>
      <c r="G14" s="1158" t="s">
        <v>84</v>
      </c>
      <c r="H14" s="709" t="s">
        <v>2822</v>
      </c>
      <c r="I14" s="1158">
        <v>0.8</v>
      </c>
      <c r="J14" s="709" t="s">
        <v>370</v>
      </c>
      <c r="K14" s="1158" t="s">
        <v>87</v>
      </c>
      <c r="L14" s="701" t="s">
        <v>2823</v>
      </c>
      <c r="M14" s="1156">
        <v>1</v>
      </c>
      <c r="N14" s="701" t="s">
        <v>3475</v>
      </c>
      <c r="O14" s="701" t="s">
        <v>2825</v>
      </c>
      <c r="P14" s="1316">
        <v>1</v>
      </c>
      <c r="Q14" s="1317">
        <v>1</v>
      </c>
      <c r="R14" s="1317">
        <v>1</v>
      </c>
      <c r="S14" s="1317">
        <v>1</v>
      </c>
      <c r="T14" s="1317">
        <v>1</v>
      </c>
    </row>
    <row r="15" spans="1:20" s="1120" customFormat="1" ht="55.5" customHeight="1" x14ac:dyDescent="0.3">
      <c r="A15" s="2436"/>
      <c r="B15" s="2455"/>
      <c r="C15" s="2433"/>
      <c r="D15" s="2432"/>
      <c r="E15" s="2425"/>
      <c r="F15" s="2452"/>
      <c r="G15" s="1158" t="s">
        <v>93</v>
      </c>
      <c r="H15" s="709" t="s">
        <v>2827</v>
      </c>
      <c r="I15" s="1158">
        <v>0.2</v>
      </c>
      <c r="J15" s="709" t="s">
        <v>370</v>
      </c>
      <c r="K15" s="1158" t="s">
        <v>97</v>
      </c>
      <c r="L15" s="701" t="s">
        <v>2828</v>
      </c>
      <c r="M15" s="1156">
        <v>1</v>
      </c>
      <c r="N15" s="701" t="s">
        <v>3476</v>
      </c>
      <c r="O15" s="701" t="s">
        <v>2830</v>
      </c>
      <c r="P15" s="1316">
        <v>1</v>
      </c>
      <c r="Q15" s="1317">
        <v>1</v>
      </c>
      <c r="R15" s="1317">
        <v>1</v>
      </c>
      <c r="S15" s="1317">
        <v>1</v>
      </c>
      <c r="T15" s="1317">
        <v>1</v>
      </c>
    </row>
    <row r="16" spans="1:20" s="1120" customFormat="1" ht="49.5" x14ac:dyDescent="0.3">
      <c r="A16" s="2436"/>
      <c r="B16" s="2455"/>
      <c r="C16" s="2433"/>
      <c r="D16" s="2432"/>
      <c r="E16" s="2425" t="s">
        <v>2831</v>
      </c>
      <c r="F16" s="2452">
        <v>0.5</v>
      </c>
      <c r="G16" s="2452" t="s">
        <v>101</v>
      </c>
      <c r="H16" s="2425" t="s">
        <v>2832</v>
      </c>
      <c r="I16" s="2452">
        <v>1</v>
      </c>
      <c r="J16" s="2425" t="s">
        <v>370</v>
      </c>
      <c r="K16" s="1158" t="s">
        <v>104</v>
      </c>
      <c r="L16" s="701" t="s">
        <v>2833</v>
      </c>
      <c r="M16" s="1156">
        <v>0.2</v>
      </c>
      <c r="N16" s="701" t="s">
        <v>3476</v>
      </c>
      <c r="O16" s="724" t="s">
        <v>2834</v>
      </c>
      <c r="P16" s="1318">
        <v>4</v>
      </c>
      <c r="Q16" s="1319">
        <v>1</v>
      </c>
      <c r="R16" s="1319">
        <v>1</v>
      </c>
      <c r="S16" s="1319">
        <v>1</v>
      </c>
      <c r="T16" s="1319">
        <v>1</v>
      </c>
    </row>
    <row r="17" spans="1:20" s="1120" customFormat="1" ht="49.5" x14ac:dyDescent="0.3">
      <c r="A17" s="2436"/>
      <c r="B17" s="2455"/>
      <c r="C17" s="2433"/>
      <c r="D17" s="2432"/>
      <c r="E17" s="2425"/>
      <c r="F17" s="2452"/>
      <c r="G17" s="2452"/>
      <c r="H17" s="2425"/>
      <c r="I17" s="2452"/>
      <c r="J17" s="2425"/>
      <c r="K17" s="1158" t="s">
        <v>341</v>
      </c>
      <c r="L17" s="879" t="s">
        <v>2835</v>
      </c>
      <c r="M17" s="1160">
        <v>0.5</v>
      </c>
      <c r="N17" s="879" t="s">
        <v>3477</v>
      </c>
      <c r="O17" s="724" t="s">
        <v>2836</v>
      </c>
      <c r="P17" s="1315">
        <v>4</v>
      </c>
      <c r="Q17" s="1320">
        <v>1</v>
      </c>
      <c r="R17" s="1320">
        <v>1</v>
      </c>
      <c r="S17" s="1320">
        <v>1</v>
      </c>
      <c r="T17" s="1320">
        <v>1</v>
      </c>
    </row>
    <row r="18" spans="1:20" s="1120" customFormat="1" ht="33" x14ac:dyDescent="0.3">
      <c r="A18" s="2436"/>
      <c r="B18" s="2455"/>
      <c r="C18" s="2433"/>
      <c r="D18" s="2432"/>
      <c r="E18" s="2425"/>
      <c r="F18" s="2452"/>
      <c r="G18" s="2452"/>
      <c r="H18" s="2425"/>
      <c r="I18" s="2452"/>
      <c r="J18" s="2425"/>
      <c r="K18" s="1158" t="s">
        <v>342</v>
      </c>
      <c r="L18" s="701" t="s">
        <v>2837</v>
      </c>
      <c r="M18" s="1156">
        <v>0.3</v>
      </c>
      <c r="N18" s="701" t="s">
        <v>3476</v>
      </c>
      <c r="O18" s="701" t="s">
        <v>2825</v>
      </c>
      <c r="P18" s="1315">
        <v>4</v>
      </c>
      <c r="Q18" s="1320">
        <v>1</v>
      </c>
      <c r="R18" s="1320">
        <v>1</v>
      </c>
      <c r="S18" s="1320">
        <v>1</v>
      </c>
      <c r="T18" s="1320">
        <v>1</v>
      </c>
    </row>
    <row r="19" spans="1:20" s="1120" customFormat="1" ht="132" customHeight="1" x14ac:dyDescent="0.3">
      <c r="A19" s="2436"/>
      <c r="B19" s="2455"/>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127" t="s">
        <v>2842</v>
      </c>
      <c r="P19" s="1119">
        <v>4</v>
      </c>
      <c r="Q19" s="1119">
        <v>1</v>
      </c>
      <c r="R19" s="1119">
        <v>1</v>
      </c>
      <c r="S19" s="1119">
        <v>1</v>
      </c>
      <c r="T19" s="1119">
        <v>1</v>
      </c>
    </row>
    <row r="20" spans="1:20" s="1120" customFormat="1" ht="188.25" customHeight="1" x14ac:dyDescent="0.3">
      <c r="A20" s="2436"/>
      <c r="B20" s="2455"/>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0" s="1120" customFormat="1" ht="116.25" customHeight="1" x14ac:dyDescent="0.3">
      <c r="A21" s="2436"/>
      <c r="B21" s="2455"/>
      <c r="C21" s="2433"/>
      <c r="D21" s="2432"/>
      <c r="E21" s="2425"/>
      <c r="F21" s="2432"/>
      <c r="G21" s="2456"/>
      <c r="H21" s="2431"/>
      <c r="I21" s="2452"/>
      <c r="J21" s="2431"/>
      <c r="K21" s="1158" t="s">
        <v>1755</v>
      </c>
      <c r="L21" s="1164" t="s">
        <v>2845</v>
      </c>
      <c r="M21" s="1156">
        <v>0.15</v>
      </c>
      <c r="N21" s="1126"/>
      <c r="O21" s="1127" t="s">
        <v>2846</v>
      </c>
      <c r="P21" s="1119">
        <v>3</v>
      </c>
      <c r="Q21" s="1119"/>
      <c r="R21" s="1119">
        <v>1</v>
      </c>
      <c r="S21" s="1119">
        <v>1</v>
      </c>
      <c r="T21" s="1119">
        <v>1</v>
      </c>
    </row>
    <row r="22" spans="1:20" s="1120" customFormat="1" ht="121.5" customHeight="1" x14ac:dyDescent="0.3">
      <c r="A22" s="2436"/>
      <c r="B22" s="2455"/>
      <c r="C22" s="2433"/>
      <c r="D22" s="2432"/>
      <c r="E22" s="2425"/>
      <c r="F22" s="2432"/>
      <c r="G22" s="2456"/>
      <c r="H22" s="2431"/>
      <c r="I22" s="2452"/>
      <c r="J22" s="2431"/>
      <c r="K22" s="1158" t="s">
        <v>2197</v>
      </c>
      <c r="L22" s="1164" t="s">
        <v>2978</v>
      </c>
      <c r="M22" s="1156">
        <v>0.1</v>
      </c>
      <c r="N22" s="1126"/>
      <c r="O22" s="1127" t="s">
        <v>2848</v>
      </c>
      <c r="P22" s="1119">
        <v>9</v>
      </c>
      <c r="Q22" s="1119"/>
      <c r="R22" s="1119">
        <v>3</v>
      </c>
      <c r="S22" s="1119">
        <v>3</v>
      </c>
      <c r="T22" s="1119">
        <v>3</v>
      </c>
    </row>
    <row r="23" spans="1:20" s="1120" customFormat="1" ht="116.25" customHeight="1" x14ac:dyDescent="0.3">
      <c r="A23" s="2436"/>
      <c r="B23" s="2455"/>
      <c r="C23" s="2433"/>
      <c r="D23" s="2432"/>
      <c r="E23" s="2425"/>
      <c r="F23" s="2432"/>
      <c r="G23" s="2456"/>
      <c r="H23" s="2431"/>
      <c r="I23" s="2452"/>
      <c r="J23" s="2431"/>
      <c r="K23" s="1158" t="s">
        <v>2201</v>
      </c>
      <c r="L23" s="1164" t="s">
        <v>2849</v>
      </c>
      <c r="M23" s="1156">
        <v>0.1</v>
      </c>
      <c r="N23" s="1126"/>
      <c r="O23" s="1127" t="s">
        <v>2933</v>
      </c>
      <c r="P23" s="1119">
        <v>3</v>
      </c>
      <c r="Q23" s="1119"/>
      <c r="R23" s="1119">
        <v>1</v>
      </c>
      <c r="S23" s="1119">
        <v>1</v>
      </c>
      <c r="T23" s="1119">
        <v>1</v>
      </c>
    </row>
    <row r="24" spans="1:20" s="1120" customFormat="1" ht="77.25" customHeight="1" x14ac:dyDescent="0.3">
      <c r="A24" s="2436"/>
      <c r="B24" s="2455"/>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0" s="1120" customFormat="1" ht="68.25" customHeight="1" x14ac:dyDescent="0.3">
      <c r="A25" s="2436"/>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0" s="1120" customFormat="1" ht="49.5" x14ac:dyDescent="0.3">
      <c r="A26" s="2436"/>
      <c r="B26" s="2455"/>
      <c r="C26" s="2433" t="s">
        <v>2855</v>
      </c>
      <c r="D26" s="2432">
        <v>0.15</v>
      </c>
      <c r="E26" s="2425" t="s">
        <v>2856</v>
      </c>
      <c r="F26" s="2432">
        <v>1</v>
      </c>
      <c r="G26" s="2432" t="s">
        <v>121</v>
      </c>
      <c r="H26" s="2431" t="s">
        <v>2857</v>
      </c>
      <c r="I26" s="2432">
        <v>1</v>
      </c>
      <c r="J26" s="2431" t="s">
        <v>370</v>
      </c>
      <c r="K26" s="1131" t="s">
        <v>124</v>
      </c>
      <c r="L26" s="1129" t="s">
        <v>2858</v>
      </c>
      <c r="M26" s="1156">
        <v>0.25</v>
      </c>
      <c r="N26" s="1129" t="s">
        <v>3477</v>
      </c>
      <c r="O26" s="1129" t="s">
        <v>2860</v>
      </c>
      <c r="P26" s="1315">
        <v>2</v>
      </c>
      <c r="Q26" s="1320">
        <v>1</v>
      </c>
      <c r="R26" s="1134"/>
      <c r="S26" s="1320">
        <v>1</v>
      </c>
      <c r="T26" s="1134"/>
    </row>
    <row r="27" spans="1:20" s="1120" customFormat="1" ht="66" x14ac:dyDescent="0.3">
      <c r="A27" s="2436"/>
      <c r="B27" s="2455"/>
      <c r="C27" s="2433"/>
      <c r="D27" s="2432"/>
      <c r="E27" s="2425"/>
      <c r="F27" s="2432"/>
      <c r="G27" s="2432"/>
      <c r="H27" s="2431"/>
      <c r="I27" s="2432"/>
      <c r="J27" s="2431"/>
      <c r="K27" s="1131" t="s">
        <v>1020</v>
      </c>
      <c r="L27" s="1129" t="s">
        <v>2861</v>
      </c>
      <c r="M27" s="1156">
        <v>0.25</v>
      </c>
      <c r="N27" s="1129" t="s">
        <v>3474</v>
      </c>
      <c r="O27" s="1129" t="s">
        <v>2863</v>
      </c>
      <c r="P27" s="1321">
        <v>1</v>
      </c>
      <c r="Q27" s="1166">
        <v>1</v>
      </c>
      <c r="R27" s="1134"/>
      <c r="S27" s="1166">
        <v>1</v>
      </c>
      <c r="T27" s="1134"/>
    </row>
    <row r="28" spans="1:20" s="1120" customFormat="1" ht="66" x14ac:dyDescent="0.3">
      <c r="A28" s="2436"/>
      <c r="B28" s="2455"/>
      <c r="C28" s="2433"/>
      <c r="D28" s="2432"/>
      <c r="E28" s="2425"/>
      <c r="F28" s="2432"/>
      <c r="G28" s="2432"/>
      <c r="H28" s="2431"/>
      <c r="I28" s="2432"/>
      <c r="J28" s="2431"/>
      <c r="K28" s="1131" t="s">
        <v>1775</v>
      </c>
      <c r="L28" s="1129" t="s">
        <v>2864</v>
      </c>
      <c r="M28" s="1156">
        <v>0.25</v>
      </c>
      <c r="N28" s="1129" t="s">
        <v>3478</v>
      </c>
      <c r="O28" s="1129" t="s">
        <v>2865</v>
      </c>
      <c r="P28" s="1321">
        <v>1</v>
      </c>
      <c r="Q28" s="1166">
        <v>1</v>
      </c>
      <c r="R28" s="1166">
        <v>1</v>
      </c>
      <c r="S28" s="1166">
        <v>1</v>
      </c>
      <c r="T28" s="1166">
        <v>1</v>
      </c>
    </row>
    <row r="29" spans="1:20" s="1120" customFormat="1" ht="49.5" x14ac:dyDescent="0.3">
      <c r="A29" s="2436"/>
      <c r="B29" s="2455"/>
      <c r="C29" s="2433"/>
      <c r="D29" s="2432"/>
      <c r="E29" s="2425"/>
      <c r="F29" s="2432"/>
      <c r="G29" s="2432"/>
      <c r="H29" s="2431"/>
      <c r="I29" s="2432"/>
      <c r="J29" s="2431"/>
      <c r="K29" s="1131" t="s">
        <v>1778</v>
      </c>
      <c r="L29" s="1129" t="s">
        <v>2866</v>
      </c>
      <c r="M29" s="1156">
        <v>0.25</v>
      </c>
      <c r="N29" s="1129" t="s">
        <v>3474</v>
      </c>
      <c r="O29" s="1129" t="s">
        <v>2867</v>
      </c>
      <c r="P29" s="1321">
        <v>1</v>
      </c>
      <c r="Q29" s="1166">
        <v>1</v>
      </c>
      <c r="R29" s="1166">
        <v>1</v>
      </c>
      <c r="S29" s="1166">
        <v>1</v>
      </c>
      <c r="T29" s="1166">
        <v>1</v>
      </c>
    </row>
    <row r="30" spans="1:20" s="1120" customFormat="1" ht="106.5" customHeight="1" x14ac:dyDescent="0.3">
      <c r="A30" s="2436"/>
      <c r="B30" s="2455"/>
      <c r="C30" s="2431" t="s">
        <v>2868</v>
      </c>
      <c r="D30" s="2432">
        <v>0.15</v>
      </c>
      <c r="E30" s="2425" t="s">
        <v>2869</v>
      </c>
      <c r="F30" s="2432">
        <v>1</v>
      </c>
      <c r="G30" s="2432" t="s">
        <v>127</v>
      </c>
      <c r="H30" s="2425" t="s">
        <v>2870</v>
      </c>
      <c r="I30" s="2432">
        <v>0.4</v>
      </c>
      <c r="J30" s="2425" t="s">
        <v>370</v>
      </c>
      <c r="K30" s="1131" t="s">
        <v>130</v>
      </c>
      <c r="L30" s="701" t="s">
        <v>2871</v>
      </c>
      <c r="M30" s="1156">
        <v>0.5</v>
      </c>
      <c r="N30" s="701" t="s">
        <v>3479</v>
      </c>
      <c r="O30" s="701" t="s">
        <v>2872</v>
      </c>
      <c r="P30" s="1321">
        <v>1</v>
      </c>
      <c r="Q30" s="1166">
        <v>1</v>
      </c>
      <c r="R30" s="1166">
        <v>1</v>
      </c>
      <c r="S30" s="1166">
        <v>1</v>
      </c>
      <c r="T30" s="1166">
        <v>1</v>
      </c>
    </row>
    <row r="31" spans="1:20" s="1120" customFormat="1" ht="33" x14ac:dyDescent="0.3">
      <c r="A31" s="2436"/>
      <c r="B31" s="2455"/>
      <c r="C31" s="2431"/>
      <c r="D31" s="2432"/>
      <c r="E31" s="2425"/>
      <c r="F31" s="2432"/>
      <c r="G31" s="2432"/>
      <c r="H31" s="2425"/>
      <c r="I31" s="2432"/>
      <c r="J31" s="2425"/>
      <c r="K31" s="1131" t="s">
        <v>737</v>
      </c>
      <c r="L31" s="701" t="s">
        <v>2873</v>
      </c>
      <c r="M31" s="1156">
        <v>0.5</v>
      </c>
      <c r="N31" s="701" t="s">
        <v>3479</v>
      </c>
      <c r="O31" s="701" t="s">
        <v>2874</v>
      </c>
      <c r="P31" s="1321">
        <v>1</v>
      </c>
      <c r="Q31" s="1166">
        <v>1</v>
      </c>
      <c r="R31" s="1166">
        <v>1</v>
      </c>
      <c r="S31" s="1166">
        <v>1</v>
      </c>
      <c r="T31" s="1166">
        <v>1</v>
      </c>
    </row>
    <row r="32" spans="1:20" s="1120" customFormat="1" ht="94.5" customHeight="1" x14ac:dyDescent="0.3">
      <c r="A32" s="2436"/>
      <c r="B32" s="2455"/>
      <c r="C32" s="2431"/>
      <c r="D32" s="2432"/>
      <c r="E32" s="2425"/>
      <c r="F32" s="2432"/>
      <c r="G32" s="1131" t="s">
        <v>132</v>
      </c>
      <c r="H32" s="709" t="s">
        <v>2875</v>
      </c>
      <c r="I32" s="1131">
        <v>0.3</v>
      </c>
      <c r="J32" s="709" t="s">
        <v>370</v>
      </c>
      <c r="K32" s="1131" t="s">
        <v>136</v>
      </c>
      <c r="L32" s="701" t="s">
        <v>2876</v>
      </c>
      <c r="M32" s="1156">
        <v>1</v>
      </c>
      <c r="N32" s="1122"/>
      <c r="O32" s="701" t="s">
        <v>2877</v>
      </c>
      <c r="P32" s="1157">
        <v>48</v>
      </c>
      <c r="Q32" s="1159" t="s">
        <v>2878</v>
      </c>
      <c r="R32" s="1159" t="s">
        <v>2878</v>
      </c>
      <c r="S32" s="1159" t="s">
        <v>2878</v>
      </c>
      <c r="T32" s="1159" t="s">
        <v>2878</v>
      </c>
    </row>
    <row r="33" spans="1:20" s="1120" customFormat="1" ht="66" x14ac:dyDescent="0.3">
      <c r="A33" s="2436"/>
      <c r="B33" s="2455"/>
      <c r="C33" s="2431"/>
      <c r="D33" s="2432"/>
      <c r="E33" s="2425"/>
      <c r="F33" s="2432"/>
      <c r="G33" s="1132" t="s">
        <v>140</v>
      </c>
      <c r="H33" s="1128" t="s">
        <v>2879</v>
      </c>
      <c r="I33" s="1131">
        <v>0.3</v>
      </c>
      <c r="J33" s="1128" t="s">
        <v>370</v>
      </c>
      <c r="K33" s="1133" t="s">
        <v>143</v>
      </c>
      <c r="L33" s="1128" t="s">
        <v>2880</v>
      </c>
      <c r="M33" s="1156">
        <v>1</v>
      </c>
      <c r="N33" s="1122"/>
      <c r="O33" s="701" t="s">
        <v>2881</v>
      </c>
      <c r="P33" s="1157">
        <v>48</v>
      </c>
      <c r="Q33" s="1159" t="s">
        <v>2878</v>
      </c>
      <c r="R33" s="1159" t="s">
        <v>2878</v>
      </c>
      <c r="S33" s="1159" t="s">
        <v>2878</v>
      </c>
      <c r="T33" s="1159" t="s">
        <v>2878</v>
      </c>
    </row>
    <row r="34" spans="1:20" s="1120" customFormat="1" ht="66" x14ac:dyDescent="0.3">
      <c r="A34" s="2436"/>
      <c r="B34" s="2455"/>
      <c r="C34" s="2428" t="s">
        <v>2882</v>
      </c>
      <c r="D34" s="2432">
        <v>0.15</v>
      </c>
      <c r="E34" s="2428" t="s">
        <v>2883</v>
      </c>
      <c r="F34" s="2432">
        <v>1</v>
      </c>
      <c r="G34" s="2456" t="s">
        <v>762</v>
      </c>
      <c r="H34" s="2427" t="s">
        <v>2884</v>
      </c>
      <c r="I34" s="2457">
        <v>1</v>
      </c>
      <c r="J34" s="2427" t="s">
        <v>574</v>
      </c>
      <c r="K34" s="1168" t="s">
        <v>766</v>
      </c>
      <c r="L34" s="1136" t="s">
        <v>2885</v>
      </c>
      <c r="M34" s="1169">
        <v>0.2</v>
      </c>
      <c r="N34" s="879" t="s">
        <v>3480</v>
      </c>
      <c r="O34" s="701" t="s">
        <v>2886</v>
      </c>
      <c r="P34" s="1321">
        <v>1</v>
      </c>
      <c r="Q34" s="1166">
        <v>1</v>
      </c>
      <c r="R34" s="1166">
        <v>1</v>
      </c>
      <c r="S34" s="1166">
        <v>1</v>
      </c>
      <c r="T34" s="1166">
        <v>1</v>
      </c>
    </row>
    <row r="35" spans="1:20" s="1120" customFormat="1" ht="66" x14ac:dyDescent="0.3">
      <c r="A35" s="2436"/>
      <c r="B35" s="2455"/>
      <c r="C35" s="2428"/>
      <c r="D35" s="2432"/>
      <c r="E35" s="2428"/>
      <c r="F35" s="2432"/>
      <c r="G35" s="2456"/>
      <c r="H35" s="2428"/>
      <c r="I35" s="2455"/>
      <c r="J35" s="2428"/>
      <c r="K35" s="1168" t="s">
        <v>770</v>
      </c>
      <c r="L35" s="879" t="s">
        <v>2887</v>
      </c>
      <c r="M35" s="1160">
        <v>0.2</v>
      </c>
      <c r="N35" s="879" t="s">
        <v>3480</v>
      </c>
      <c r="O35" s="701" t="s">
        <v>2888</v>
      </c>
      <c r="P35" s="1321">
        <v>1</v>
      </c>
      <c r="Q35" s="1166">
        <v>1</v>
      </c>
      <c r="R35" s="1166">
        <v>1</v>
      </c>
      <c r="S35" s="1166">
        <v>1</v>
      </c>
      <c r="T35" s="1166">
        <v>1</v>
      </c>
    </row>
    <row r="36" spans="1:20" s="1120" customFormat="1" ht="66" x14ac:dyDescent="0.3">
      <c r="A36" s="2436"/>
      <c r="B36" s="2455"/>
      <c r="C36" s="2428"/>
      <c r="D36" s="2432"/>
      <c r="E36" s="2428"/>
      <c r="F36" s="2432"/>
      <c r="G36" s="2456"/>
      <c r="H36" s="2428"/>
      <c r="I36" s="2455"/>
      <c r="J36" s="2428"/>
      <c r="K36" s="1168" t="s">
        <v>772</v>
      </c>
      <c r="L36" s="879" t="s">
        <v>2889</v>
      </c>
      <c r="M36" s="1160">
        <v>0.1</v>
      </c>
      <c r="N36" s="879" t="s">
        <v>3480</v>
      </c>
      <c r="O36" s="701" t="s">
        <v>2890</v>
      </c>
      <c r="P36" s="1318">
        <v>1</v>
      </c>
      <c r="Q36" s="1166"/>
      <c r="R36" s="1166"/>
      <c r="S36" s="1318">
        <v>1</v>
      </c>
      <c r="T36" s="1166"/>
    </row>
    <row r="37" spans="1:20" s="1120" customFormat="1" ht="66" x14ac:dyDescent="0.3">
      <c r="A37" s="2436"/>
      <c r="B37" s="2455"/>
      <c r="C37" s="2428"/>
      <c r="D37" s="2432"/>
      <c r="E37" s="2428"/>
      <c r="F37" s="2432"/>
      <c r="G37" s="2456"/>
      <c r="H37" s="2428"/>
      <c r="I37" s="2455"/>
      <c r="J37" s="2428"/>
      <c r="K37" s="1168" t="s">
        <v>2051</v>
      </c>
      <c r="L37" s="879" t="s">
        <v>2891</v>
      </c>
      <c r="M37" s="1160">
        <v>0.1</v>
      </c>
      <c r="N37" s="879" t="s">
        <v>3480</v>
      </c>
      <c r="O37" s="701" t="s">
        <v>2892</v>
      </c>
      <c r="P37" s="1321">
        <v>1</v>
      </c>
      <c r="Q37" s="1166">
        <v>1</v>
      </c>
      <c r="R37" s="1166">
        <v>1</v>
      </c>
      <c r="S37" s="1166">
        <v>1</v>
      </c>
      <c r="T37" s="1166">
        <v>1</v>
      </c>
    </row>
    <row r="38" spans="1:20" s="1120" customFormat="1" ht="66" x14ac:dyDescent="0.3">
      <c r="A38" s="2436"/>
      <c r="B38" s="2455"/>
      <c r="C38" s="2428"/>
      <c r="D38" s="2432"/>
      <c r="E38" s="2428"/>
      <c r="F38" s="2432"/>
      <c r="G38" s="2456"/>
      <c r="H38" s="2428"/>
      <c r="I38" s="2455"/>
      <c r="J38" s="2428"/>
      <c r="K38" s="1168" t="s">
        <v>2054</v>
      </c>
      <c r="L38" s="879" t="s">
        <v>2893</v>
      </c>
      <c r="M38" s="1160">
        <v>0.2</v>
      </c>
      <c r="N38" s="879" t="s">
        <v>3480</v>
      </c>
      <c r="O38" s="701" t="s">
        <v>2894</v>
      </c>
      <c r="P38" s="1321">
        <v>1</v>
      </c>
      <c r="Q38" s="1166"/>
      <c r="R38" s="1166"/>
      <c r="S38" s="1166">
        <v>1</v>
      </c>
      <c r="T38" s="1166">
        <v>1</v>
      </c>
    </row>
    <row r="39" spans="1:20" s="1120" customFormat="1" ht="66" x14ac:dyDescent="0.3">
      <c r="A39" s="2436"/>
      <c r="B39" s="2455"/>
      <c r="C39" s="2428"/>
      <c r="D39" s="2432"/>
      <c r="E39" s="2428"/>
      <c r="F39" s="2432"/>
      <c r="G39" s="2456"/>
      <c r="H39" s="2428"/>
      <c r="I39" s="2455"/>
      <c r="J39" s="2428"/>
      <c r="K39" s="1168" t="s">
        <v>2057</v>
      </c>
      <c r="L39" s="879" t="s">
        <v>2895</v>
      </c>
      <c r="M39" s="1160">
        <v>0.1</v>
      </c>
      <c r="N39" s="879" t="s">
        <v>3480</v>
      </c>
      <c r="O39" s="701" t="s">
        <v>2896</v>
      </c>
      <c r="P39" s="1318">
        <v>1</v>
      </c>
      <c r="Q39" s="1166"/>
      <c r="R39" s="1166"/>
      <c r="S39" s="1318"/>
      <c r="T39" s="1318">
        <v>1</v>
      </c>
    </row>
    <row r="40" spans="1:20" s="1120" customFormat="1" ht="33" x14ac:dyDescent="0.3">
      <c r="A40" s="2436"/>
      <c r="B40" s="2455"/>
      <c r="C40" s="2428"/>
      <c r="D40" s="2432"/>
      <c r="E40" s="2428"/>
      <c r="F40" s="2432"/>
      <c r="G40" s="2451"/>
      <c r="H40" s="2428"/>
      <c r="I40" s="2455"/>
      <c r="J40" s="2428"/>
      <c r="K40" s="1168" t="s">
        <v>2060</v>
      </c>
      <c r="L40" s="879" t="s">
        <v>2897</v>
      </c>
      <c r="M40" s="1160">
        <v>0.1</v>
      </c>
      <c r="N40" s="1207" t="s">
        <v>3475</v>
      </c>
      <c r="O40" s="701" t="s">
        <v>2898</v>
      </c>
      <c r="P40" s="1315">
        <v>12</v>
      </c>
      <c r="Q40" s="1157">
        <v>3</v>
      </c>
      <c r="R40" s="1157">
        <v>3</v>
      </c>
      <c r="S40" s="1157">
        <v>3</v>
      </c>
      <c r="T40" s="1157">
        <v>3</v>
      </c>
    </row>
    <row r="41" spans="1:20" s="1120" customFormat="1" ht="56.25" x14ac:dyDescent="0.3">
      <c r="A41" s="2436"/>
      <c r="B41" s="2455">
        <v>0.5</v>
      </c>
      <c r="C41" s="2425" t="s">
        <v>2899</v>
      </c>
      <c r="D41" s="2432">
        <v>1</v>
      </c>
      <c r="E41" s="2425" t="s">
        <v>2900</v>
      </c>
      <c r="F41" s="2432">
        <v>1</v>
      </c>
      <c r="G41" s="2450" t="s">
        <v>776</v>
      </c>
      <c r="H41" s="2420" t="s">
        <v>2901</v>
      </c>
      <c r="I41" s="2452">
        <v>0.2</v>
      </c>
      <c r="J41" s="2420" t="s">
        <v>370</v>
      </c>
      <c r="K41" s="1158" t="s">
        <v>779</v>
      </c>
      <c r="L41" s="1140" t="s">
        <v>2902</v>
      </c>
      <c r="M41" s="1156">
        <v>0.5</v>
      </c>
      <c r="N41" s="1140" t="s">
        <v>3477</v>
      </c>
      <c r="O41" s="1140" t="s">
        <v>2903</v>
      </c>
      <c r="P41" s="1315">
        <v>2</v>
      </c>
      <c r="Q41" s="1320" t="s">
        <v>3481</v>
      </c>
      <c r="R41" s="1320"/>
      <c r="S41" s="1320"/>
      <c r="T41" s="1320" t="s">
        <v>3482</v>
      </c>
    </row>
    <row r="42" spans="1:20" s="1120" customFormat="1" ht="115.5" x14ac:dyDescent="0.3">
      <c r="A42" s="2436"/>
      <c r="B42" s="2455"/>
      <c r="C42" s="2425"/>
      <c r="D42" s="2432"/>
      <c r="E42" s="2425"/>
      <c r="F42" s="2432"/>
      <c r="G42" s="2451"/>
      <c r="H42" s="2420"/>
      <c r="I42" s="2452"/>
      <c r="J42" s="2420"/>
      <c r="K42" s="1158" t="s">
        <v>927</v>
      </c>
      <c r="L42" s="701" t="s">
        <v>2904</v>
      </c>
      <c r="M42" s="1156">
        <v>0.5</v>
      </c>
      <c r="N42" s="701" t="s">
        <v>3483</v>
      </c>
      <c r="O42" s="701" t="s">
        <v>2905</v>
      </c>
      <c r="P42" s="1315">
        <v>1</v>
      </c>
      <c r="Q42" s="1320"/>
      <c r="R42" s="1134"/>
      <c r="S42" s="1134"/>
      <c r="T42" s="1315">
        <v>1</v>
      </c>
    </row>
    <row r="43" spans="1:20" s="1120" customFormat="1" ht="49.5" x14ac:dyDescent="0.3">
      <c r="A43" s="2436"/>
      <c r="B43" s="2455"/>
      <c r="C43" s="2425"/>
      <c r="D43" s="2432"/>
      <c r="E43" s="2425"/>
      <c r="F43" s="2432"/>
      <c r="G43" s="1131" t="s">
        <v>784</v>
      </c>
      <c r="H43" s="1142" t="s">
        <v>2906</v>
      </c>
      <c r="I43" s="1158">
        <v>0.1</v>
      </c>
      <c r="J43" s="1142" t="s">
        <v>370</v>
      </c>
      <c r="K43" s="1158" t="s">
        <v>787</v>
      </c>
      <c r="L43" s="701" t="s">
        <v>2907</v>
      </c>
      <c r="M43" s="1156">
        <v>1</v>
      </c>
      <c r="N43" s="701" t="s">
        <v>3484</v>
      </c>
      <c r="O43" s="701" t="s">
        <v>2908</v>
      </c>
      <c r="P43" s="1315">
        <v>52</v>
      </c>
      <c r="Q43" s="1134">
        <v>13</v>
      </c>
      <c r="R43" s="1134">
        <v>13</v>
      </c>
      <c r="S43" s="1134">
        <v>13</v>
      </c>
      <c r="T43" s="1134">
        <v>13</v>
      </c>
    </row>
    <row r="44" spans="1:20" s="1120" customFormat="1" ht="49.5" x14ac:dyDescent="0.3">
      <c r="A44" s="2436"/>
      <c r="B44" s="2455"/>
      <c r="C44" s="2425"/>
      <c r="D44" s="2432"/>
      <c r="E44" s="2425"/>
      <c r="F44" s="2432"/>
      <c r="G44" s="1131" t="s">
        <v>790</v>
      </c>
      <c r="H44" s="1142" t="s">
        <v>2909</v>
      </c>
      <c r="I44" s="1170">
        <v>0.2</v>
      </c>
      <c r="J44" s="1142" t="s">
        <v>370</v>
      </c>
      <c r="K44" s="1170" t="s">
        <v>793</v>
      </c>
      <c r="L44" s="926" t="s">
        <v>2910</v>
      </c>
      <c r="M44" s="1171">
        <v>1</v>
      </c>
      <c r="N44" s="701" t="s">
        <v>3477</v>
      </c>
      <c r="O44" s="701" t="s">
        <v>2911</v>
      </c>
      <c r="P44" s="1241">
        <v>4</v>
      </c>
      <c r="Q44" s="1322">
        <v>1</v>
      </c>
      <c r="R44" s="1320">
        <v>1</v>
      </c>
      <c r="S44" s="1320">
        <v>1</v>
      </c>
      <c r="T44" s="1320">
        <v>1</v>
      </c>
    </row>
    <row r="45" spans="1:20" s="1120" customFormat="1" ht="49.5" customHeight="1" x14ac:dyDescent="0.3">
      <c r="A45" s="2436"/>
      <c r="B45" s="2455"/>
      <c r="C45" s="2425"/>
      <c r="D45" s="2432"/>
      <c r="E45" s="2425"/>
      <c r="F45" s="2432"/>
      <c r="G45" s="2453" t="s">
        <v>795</v>
      </c>
      <c r="H45" s="1472" t="s">
        <v>2912</v>
      </c>
      <c r="I45" s="2454">
        <v>0.3</v>
      </c>
      <c r="J45" s="1472" t="s">
        <v>370</v>
      </c>
      <c r="K45" s="1172" t="s">
        <v>798</v>
      </c>
      <c r="L45" s="879" t="s">
        <v>2913</v>
      </c>
      <c r="M45" s="1171">
        <v>0.5</v>
      </c>
      <c r="N45" s="1147"/>
      <c r="O45" s="701" t="s">
        <v>2914</v>
      </c>
      <c r="P45" s="1173" t="s">
        <v>2915</v>
      </c>
      <c r="Q45" s="1173">
        <v>1</v>
      </c>
      <c r="R45" s="1173">
        <v>1</v>
      </c>
      <c r="S45" s="1173">
        <v>1</v>
      </c>
      <c r="T45" s="1173">
        <v>1</v>
      </c>
    </row>
    <row r="46" spans="1:20" s="1120" customFormat="1" ht="49.5" x14ac:dyDescent="0.3">
      <c r="A46" s="2436"/>
      <c r="B46" s="2455"/>
      <c r="C46" s="2425"/>
      <c r="D46" s="2432"/>
      <c r="E46" s="2425"/>
      <c r="F46" s="2432"/>
      <c r="G46" s="2453"/>
      <c r="H46" s="1472"/>
      <c r="I46" s="2454"/>
      <c r="J46" s="1472"/>
      <c r="K46" s="1172" t="s">
        <v>931</v>
      </c>
      <c r="L46" s="701" t="s">
        <v>2916</v>
      </c>
      <c r="M46" s="1171">
        <v>0.5</v>
      </c>
      <c r="N46" s="1147"/>
      <c r="O46" s="701" t="s">
        <v>2917</v>
      </c>
      <c r="P46" s="1174" t="s">
        <v>2918</v>
      </c>
      <c r="Q46" s="1175" t="s">
        <v>2919</v>
      </c>
      <c r="R46" s="1175" t="s">
        <v>2919</v>
      </c>
      <c r="S46" s="1175" t="s">
        <v>2919</v>
      </c>
      <c r="T46" s="1175" t="s">
        <v>2919</v>
      </c>
    </row>
    <row r="47" spans="1:20" ht="115.5" x14ac:dyDescent="0.3">
      <c r="A47" s="2436"/>
      <c r="B47" s="2455"/>
      <c r="C47" s="2425"/>
      <c r="D47" s="2432"/>
      <c r="E47" s="2425"/>
      <c r="F47" s="2432"/>
      <c r="G47" s="1171" t="s">
        <v>930</v>
      </c>
      <c r="H47" s="701" t="s">
        <v>2920</v>
      </c>
      <c r="I47" s="1171">
        <v>0.2</v>
      </c>
      <c r="J47" s="701" t="s">
        <v>370</v>
      </c>
      <c r="K47" s="1171" t="s">
        <v>1087</v>
      </c>
      <c r="L47" s="701" t="s">
        <v>2921</v>
      </c>
      <c r="M47" s="1149">
        <v>1</v>
      </c>
      <c r="N47" s="1150"/>
      <c r="O47" s="701" t="s">
        <v>2922</v>
      </c>
      <c r="P47" s="1175" t="s">
        <v>2923</v>
      </c>
      <c r="Q47" s="1173">
        <v>0.2</v>
      </c>
      <c r="R47" s="1173">
        <v>0.3</v>
      </c>
      <c r="S47" s="1173">
        <v>0.3</v>
      </c>
      <c r="T47" s="1173">
        <v>0.2</v>
      </c>
    </row>
  </sheetData>
  <sheetProtection password="DDB6" sheet="1"/>
  <mergeCells count="80">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H30:H31"/>
    <mergeCell ref="I30:I31"/>
    <mergeCell ref="J30:J31"/>
    <mergeCell ref="C34:C40"/>
    <mergeCell ref="D34:D40"/>
    <mergeCell ref="E34:E40"/>
    <mergeCell ref="F34:F40"/>
    <mergeCell ref="G34:G40"/>
    <mergeCell ref="H34:H40"/>
    <mergeCell ref="I34:I40"/>
    <mergeCell ref="J34:J40"/>
    <mergeCell ref="C30:C33"/>
    <mergeCell ref="D30:D33"/>
    <mergeCell ref="E30:E33"/>
    <mergeCell ref="F30:F33"/>
    <mergeCell ref="G30:G31"/>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47"/>
  <sheetViews>
    <sheetView topLeftCell="F34" zoomScale="75" zoomScaleNormal="75" workbookViewId="0">
      <selection activeCell="L39" sqref="L39"/>
    </sheetView>
  </sheetViews>
  <sheetFormatPr baseColWidth="10" defaultRowHeight="16.5" x14ac:dyDescent="0.3"/>
  <cols>
    <col min="1" max="1" width="13.425781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7" style="1178" customWidth="1"/>
    <col min="10" max="10" width="21" style="1178" customWidth="1"/>
    <col min="11" max="11" width="7" style="1178" customWidth="1"/>
    <col min="12" max="12" width="53.42578125" style="1" customWidth="1"/>
    <col min="13" max="13" width="7.5703125" style="1155" customWidth="1"/>
    <col min="14" max="14" width="21" style="1151" customWidth="1"/>
    <col min="15" max="15" width="49.42578125" style="1151" customWidth="1"/>
    <col min="16" max="16" width="20.140625" style="1151" customWidth="1"/>
    <col min="17" max="20" width="13.42578125" style="1151" customWidth="1"/>
    <col min="21" max="16384" width="11.42578125" style="1151"/>
  </cols>
  <sheetData>
    <row r="1" spans="1:20"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0"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0"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0"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0"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0"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0"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0"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0" s="287" customFormat="1" ht="30" customHeight="1" x14ac:dyDescent="0.3">
      <c r="A9" s="1429" t="s">
        <v>3485</v>
      </c>
      <c r="B9" s="1429"/>
      <c r="C9" s="1429"/>
      <c r="D9" s="1429"/>
      <c r="E9" s="1429"/>
      <c r="F9" s="1429"/>
      <c r="G9" s="1429"/>
      <c r="H9" s="1429"/>
      <c r="I9" s="1429"/>
      <c r="J9" s="1429"/>
      <c r="K9" s="1429"/>
      <c r="L9" s="1429"/>
      <c r="M9" s="1429"/>
      <c r="N9" s="1429"/>
      <c r="O9" s="1429"/>
      <c r="P9" s="1429"/>
      <c r="Q9" s="1429"/>
      <c r="R9" s="1429"/>
      <c r="S9" s="1429"/>
      <c r="T9" s="1429"/>
    </row>
    <row r="10" spans="1:20"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0" s="1113"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35" t="s">
        <v>2810</v>
      </c>
      <c r="Q11" s="2435"/>
      <c r="R11" s="2435"/>
      <c r="S11" s="2435"/>
      <c r="T11" s="2435"/>
    </row>
    <row r="12" spans="1:20" s="1113" customFormat="1"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row>
    <row r="13" spans="1:20" s="1120" customFormat="1" ht="115.5" customHeight="1" x14ac:dyDescent="0.3">
      <c r="A13" s="2436" t="s">
        <v>2813</v>
      </c>
      <c r="B13" s="2455">
        <v>0.5</v>
      </c>
      <c r="C13" s="1114" t="s">
        <v>2814</v>
      </c>
      <c r="D13" s="1131">
        <v>0.15</v>
      </c>
      <c r="E13" s="1114" t="s">
        <v>2815</v>
      </c>
      <c r="F13" s="1131">
        <v>1</v>
      </c>
      <c r="G13" s="1131" t="s">
        <v>65</v>
      </c>
      <c r="H13" s="1114" t="s">
        <v>2816</v>
      </c>
      <c r="I13" s="1131">
        <v>1</v>
      </c>
      <c r="J13" s="1114" t="s">
        <v>370</v>
      </c>
      <c r="K13" s="1131" t="s">
        <v>69</v>
      </c>
      <c r="L13" s="1116" t="s">
        <v>2817</v>
      </c>
      <c r="M13" s="1156">
        <v>1</v>
      </c>
      <c r="N13" s="1116" t="s">
        <v>2997</v>
      </c>
      <c r="O13" s="1116" t="s">
        <v>2819</v>
      </c>
      <c r="P13" s="926">
        <v>4</v>
      </c>
      <c r="Q13" s="1119">
        <v>1</v>
      </c>
      <c r="R13" s="1119">
        <v>1</v>
      </c>
      <c r="S13" s="1119">
        <v>1</v>
      </c>
      <c r="T13" s="1119">
        <v>3</v>
      </c>
    </row>
    <row r="14" spans="1:20" s="1120" customFormat="1" ht="66" x14ac:dyDescent="0.3">
      <c r="A14" s="2436"/>
      <c r="B14" s="2455"/>
      <c r="C14" s="2433" t="s">
        <v>2820</v>
      </c>
      <c r="D14" s="2432">
        <v>0.2</v>
      </c>
      <c r="E14" s="2425" t="s">
        <v>2821</v>
      </c>
      <c r="F14" s="2452">
        <v>0.5</v>
      </c>
      <c r="G14" s="1158" t="s">
        <v>84</v>
      </c>
      <c r="H14" s="709" t="s">
        <v>2822</v>
      </c>
      <c r="I14" s="1158">
        <v>0.8</v>
      </c>
      <c r="J14" s="709" t="s">
        <v>370</v>
      </c>
      <c r="K14" s="1158" t="s">
        <v>87</v>
      </c>
      <c r="L14" s="701" t="s">
        <v>2823</v>
      </c>
      <c r="M14" s="1156">
        <v>1</v>
      </c>
      <c r="N14" s="701" t="s">
        <v>2997</v>
      </c>
      <c r="O14" s="701" t="s">
        <v>2825</v>
      </c>
      <c r="P14" s="1119">
        <v>4</v>
      </c>
      <c r="Q14" s="1119">
        <v>1</v>
      </c>
      <c r="R14" s="1119">
        <v>1</v>
      </c>
      <c r="S14" s="1119">
        <v>1</v>
      </c>
      <c r="T14" s="1119">
        <v>1</v>
      </c>
    </row>
    <row r="15" spans="1:20" s="1120" customFormat="1" ht="55.5" customHeight="1" x14ac:dyDescent="0.3">
      <c r="A15" s="2436"/>
      <c r="B15" s="2455"/>
      <c r="C15" s="2433"/>
      <c r="D15" s="2432"/>
      <c r="E15" s="2425"/>
      <c r="F15" s="2452"/>
      <c r="G15" s="1158" t="s">
        <v>93</v>
      </c>
      <c r="H15" s="709" t="s">
        <v>2827</v>
      </c>
      <c r="I15" s="1158">
        <v>0.2</v>
      </c>
      <c r="J15" s="709" t="s">
        <v>370</v>
      </c>
      <c r="K15" s="1158" t="s">
        <v>97</v>
      </c>
      <c r="L15" s="701" t="s">
        <v>2828</v>
      </c>
      <c r="M15" s="1156">
        <v>1</v>
      </c>
      <c r="N15" s="701" t="s">
        <v>2998</v>
      </c>
      <c r="O15" s="701" t="s">
        <v>2830</v>
      </c>
      <c r="P15" s="1119">
        <v>4</v>
      </c>
      <c r="Q15" s="1119">
        <v>1</v>
      </c>
      <c r="R15" s="1119">
        <v>1</v>
      </c>
      <c r="S15" s="1119">
        <v>1</v>
      </c>
      <c r="T15" s="1119">
        <v>1</v>
      </c>
    </row>
    <row r="16" spans="1:20" s="1120" customFormat="1" ht="33" x14ac:dyDescent="0.3">
      <c r="A16" s="2436"/>
      <c r="B16" s="2455"/>
      <c r="C16" s="2433"/>
      <c r="D16" s="2432"/>
      <c r="E16" s="2425" t="s">
        <v>2831</v>
      </c>
      <c r="F16" s="2452">
        <v>0.5</v>
      </c>
      <c r="G16" s="2452" t="s">
        <v>101</v>
      </c>
      <c r="H16" s="2425" t="s">
        <v>2832</v>
      </c>
      <c r="I16" s="2452">
        <v>1</v>
      </c>
      <c r="J16" s="2425" t="s">
        <v>370</v>
      </c>
      <c r="K16" s="1158" t="s">
        <v>104</v>
      </c>
      <c r="L16" s="701" t="s">
        <v>2833</v>
      </c>
      <c r="M16" s="1156">
        <v>0.2</v>
      </c>
      <c r="N16" s="701" t="s">
        <v>2999</v>
      </c>
      <c r="O16" s="724" t="s">
        <v>2834</v>
      </c>
      <c r="P16" s="1119">
        <v>4</v>
      </c>
      <c r="Q16" s="1119">
        <v>1</v>
      </c>
      <c r="R16" s="1119">
        <v>1</v>
      </c>
      <c r="S16" s="1119">
        <v>1</v>
      </c>
      <c r="T16" s="1119">
        <v>1</v>
      </c>
    </row>
    <row r="17" spans="1:20" s="1120" customFormat="1" ht="49.5" x14ac:dyDescent="0.3">
      <c r="A17" s="2436"/>
      <c r="B17" s="2455"/>
      <c r="C17" s="2433"/>
      <c r="D17" s="2432"/>
      <c r="E17" s="2425"/>
      <c r="F17" s="2452"/>
      <c r="G17" s="2452"/>
      <c r="H17" s="2425"/>
      <c r="I17" s="2452"/>
      <c r="J17" s="2425"/>
      <c r="K17" s="1158" t="s">
        <v>341</v>
      </c>
      <c r="L17" s="879" t="s">
        <v>2835</v>
      </c>
      <c r="M17" s="1160">
        <v>0.5</v>
      </c>
      <c r="N17" s="879" t="s">
        <v>3000</v>
      </c>
      <c r="O17" s="724" t="s">
        <v>2836</v>
      </c>
      <c r="P17" s="1125">
        <v>1</v>
      </c>
      <c r="Q17" s="1165" t="s">
        <v>3001</v>
      </c>
      <c r="R17" s="1165" t="s">
        <v>3001</v>
      </c>
      <c r="S17" s="1165" t="s">
        <v>3001</v>
      </c>
      <c r="T17" s="1165" t="s">
        <v>3001</v>
      </c>
    </row>
    <row r="18" spans="1:20" s="1120" customFormat="1" ht="33" x14ac:dyDescent="0.3">
      <c r="A18" s="2436"/>
      <c r="B18" s="2455"/>
      <c r="C18" s="2433"/>
      <c r="D18" s="2432"/>
      <c r="E18" s="2425"/>
      <c r="F18" s="2452"/>
      <c r="G18" s="2452"/>
      <c r="H18" s="2425"/>
      <c r="I18" s="2452"/>
      <c r="J18" s="2425"/>
      <c r="K18" s="1158" t="s">
        <v>342</v>
      </c>
      <c r="L18" s="701" t="s">
        <v>2837</v>
      </c>
      <c r="M18" s="1156">
        <v>0.3</v>
      </c>
      <c r="N18" s="701" t="s">
        <v>3000</v>
      </c>
      <c r="O18" s="701" t="s">
        <v>2825</v>
      </c>
      <c r="P18" s="1125">
        <v>1</v>
      </c>
      <c r="Q18" s="1165" t="s">
        <v>3001</v>
      </c>
      <c r="R18" s="1165" t="s">
        <v>3001</v>
      </c>
      <c r="S18" s="1165" t="s">
        <v>3001</v>
      </c>
      <c r="T18" s="1165" t="s">
        <v>3001</v>
      </c>
    </row>
    <row r="19" spans="1:20" s="1120" customFormat="1" ht="132" customHeight="1" x14ac:dyDescent="0.3">
      <c r="A19" s="2436"/>
      <c r="B19" s="2455"/>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127" t="s">
        <v>2842</v>
      </c>
      <c r="P19" s="1119">
        <v>4</v>
      </c>
      <c r="Q19" s="1119">
        <v>1</v>
      </c>
      <c r="R19" s="1119">
        <v>1</v>
      </c>
      <c r="S19" s="1119">
        <v>1</v>
      </c>
      <c r="T19" s="1119">
        <v>1</v>
      </c>
    </row>
    <row r="20" spans="1:20" s="1120" customFormat="1" ht="188.25" customHeight="1" x14ac:dyDescent="0.3">
      <c r="A20" s="2436"/>
      <c r="B20" s="2455"/>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0" s="1120" customFormat="1" ht="116.25" customHeight="1" x14ac:dyDescent="0.3">
      <c r="A21" s="2436"/>
      <c r="B21" s="2455"/>
      <c r="C21" s="2433"/>
      <c r="D21" s="2432"/>
      <c r="E21" s="2425"/>
      <c r="F21" s="2432"/>
      <c r="G21" s="2456"/>
      <c r="H21" s="2431"/>
      <c r="I21" s="2452"/>
      <c r="J21" s="2431"/>
      <c r="K21" s="1158" t="s">
        <v>1755</v>
      </c>
      <c r="L21" s="1164" t="s">
        <v>2845</v>
      </c>
      <c r="M21" s="1156">
        <v>0.15</v>
      </c>
      <c r="N21" s="1126"/>
      <c r="O21" s="1127" t="s">
        <v>2846</v>
      </c>
      <c r="P21" s="1119">
        <v>3</v>
      </c>
      <c r="Q21" s="1119"/>
      <c r="R21" s="1119">
        <v>1</v>
      </c>
      <c r="S21" s="1119">
        <v>1</v>
      </c>
      <c r="T21" s="1119">
        <v>1</v>
      </c>
    </row>
    <row r="22" spans="1:20" s="1120" customFormat="1" ht="121.5" customHeight="1" x14ac:dyDescent="0.3">
      <c r="A22" s="2436"/>
      <c r="B22" s="2455"/>
      <c r="C22" s="2433"/>
      <c r="D22" s="2432"/>
      <c r="E22" s="2425"/>
      <c r="F22" s="2432"/>
      <c r="G22" s="2456"/>
      <c r="H22" s="2431"/>
      <c r="I22" s="2452"/>
      <c r="J22" s="2431"/>
      <c r="K22" s="1158" t="s">
        <v>2197</v>
      </c>
      <c r="L22" s="1164" t="s">
        <v>2978</v>
      </c>
      <c r="M22" s="1156">
        <v>0.1</v>
      </c>
      <c r="N22" s="1126"/>
      <c r="O22" s="1127" t="s">
        <v>2848</v>
      </c>
      <c r="P22" s="1119">
        <v>9</v>
      </c>
      <c r="Q22" s="1119"/>
      <c r="R22" s="1119">
        <v>3</v>
      </c>
      <c r="S22" s="1119">
        <v>3</v>
      </c>
      <c r="T22" s="1119">
        <v>3</v>
      </c>
    </row>
    <row r="23" spans="1:20" s="1120" customFormat="1" ht="116.25" customHeight="1" x14ac:dyDescent="0.3">
      <c r="A23" s="2436"/>
      <c r="B23" s="2455"/>
      <c r="C23" s="2433"/>
      <c r="D23" s="2432"/>
      <c r="E23" s="2425"/>
      <c r="F23" s="2432"/>
      <c r="G23" s="2456"/>
      <c r="H23" s="2431"/>
      <c r="I23" s="2452"/>
      <c r="J23" s="2431"/>
      <c r="K23" s="1158" t="s">
        <v>2201</v>
      </c>
      <c r="L23" s="1164" t="s">
        <v>2849</v>
      </c>
      <c r="M23" s="1156">
        <v>0.1</v>
      </c>
      <c r="N23" s="1126"/>
      <c r="O23" s="1127" t="s">
        <v>2933</v>
      </c>
      <c r="P23" s="1119">
        <v>3</v>
      </c>
      <c r="Q23" s="1119"/>
      <c r="R23" s="1119">
        <v>1</v>
      </c>
      <c r="S23" s="1119">
        <v>1</v>
      </c>
      <c r="T23" s="1119">
        <v>1</v>
      </c>
    </row>
    <row r="24" spans="1:20" s="1120" customFormat="1" ht="77.25" customHeight="1" x14ac:dyDescent="0.3">
      <c r="A24" s="2436"/>
      <c r="B24" s="2455"/>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0" s="1120" customFormat="1" ht="68.25" customHeight="1" x14ac:dyDescent="0.3">
      <c r="A25" s="2436"/>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0" s="1120" customFormat="1" ht="67.5" customHeight="1" x14ac:dyDescent="0.3">
      <c r="A26" s="2436"/>
      <c r="B26" s="2455"/>
      <c r="C26" s="2433" t="s">
        <v>2855</v>
      </c>
      <c r="D26" s="2432">
        <v>0.15</v>
      </c>
      <c r="E26" s="2425" t="s">
        <v>2856</v>
      </c>
      <c r="F26" s="2432">
        <v>1</v>
      </c>
      <c r="G26" s="2432" t="s">
        <v>121</v>
      </c>
      <c r="H26" s="2431" t="s">
        <v>2857</v>
      </c>
      <c r="I26" s="2432">
        <v>1</v>
      </c>
      <c r="J26" s="2431" t="s">
        <v>370</v>
      </c>
      <c r="K26" s="1131" t="s">
        <v>124</v>
      </c>
      <c r="L26" s="1129" t="s">
        <v>2858</v>
      </c>
      <c r="M26" s="1156">
        <v>0.25</v>
      </c>
      <c r="N26" s="1129" t="s">
        <v>3227</v>
      </c>
      <c r="O26" s="1129" t="s">
        <v>2860</v>
      </c>
      <c r="P26" s="2548" t="s">
        <v>3486</v>
      </c>
      <c r="Q26" s="2549"/>
      <c r="R26" s="2549"/>
      <c r="S26" s="2549"/>
      <c r="T26" s="2550"/>
    </row>
    <row r="27" spans="1:20" s="1120" customFormat="1" ht="63" customHeight="1" x14ac:dyDescent="0.3">
      <c r="A27" s="2436"/>
      <c r="B27" s="2455"/>
      <c r="C27" s="2433"/>
      <c r="D27" s="2432"/>
      <c r="E27" s="2425"/>
      <c r="F27" s="2432"/>
      <c r="G27" s="2432"/>
      <c r="H27" s="2431"/>
      <c r="I27" s="2432"/>
      <c r="J27" s="2431"/>
      <c r="K27" s="1131" t="s">
        <v>1020</v>
      </c>
      <c r="L27" s="1129" t="s">
        <v>2861</v>
      </c>
      <c r="M27" s="1156">
        <v>0.25</v>
      </c>
      <c r="N27" s="1129" t="s">
        <v>3003</v>
      </c>
      <c r="O27" s="1129" t="s">
        <v>2863</v>
      </c>
      <c r="P27" s="926">
        <v>192</v>
      </c>
      <c r="Q27" s="1119">
        <v>48</v>
      </c>
      <c r="R27" s="1119">
        <v>48</v>
      </c>
      <c r="S27" s="1119">
        <v>48</v>
      </c>
      <c r="T27" s="1119">
        <v>48</v>
      </c>
    </row>
    <row r="28" spans="1:20" s="1120" customFormat="1" ht="49.5" x14ac:dyDescent="0.3">
      <c r="A28" s="2436"/>
      <c r="B28" s="2455"/>
      <c r="C28" s="2433"/>
      <c r="D28" s="2432"/>
      <c r="E28" s="2425"/>
      <c r="F28" s="2432"/>
      <c r="G28" s="2432"/>
      <c r="H28" s="2431"/>
      <c r="I28" s="2432"/>
      <c r="J28" s="2431"/>
      <c r="K28" s="1131" t="s">
        <v>1775</v>
      </c>
      <c r="L28" s="1129" t="s">
        <v>2864</v>
      </c>
      <c r="M28" s="1156">
        <v>0.25</v>
      </c>
      <c r="N28" s="1129" t="s">
        <v>3004</v>
      </c>
      <c r="O28" s="1129" t="s">
        <v>2865</v>
      </c>
      <c r="P28" s="1119">
        <v>4</v>
      </c>
      <c r="Q28" s="1119">
        <v>1</v>
      </c>
      <c r="R28" s="1119">
        <v>1</v>
      </c>
      <c r="S28" s="1119">
        <v>1</v>
      </c>
      <c r="T28" s="1119">
        <v>1</v>
      </c>
    </row>
    <row r="29" spans="1:20" s="1120" customFormat="1" ht="33" x14ac:dyDescent="0.3">
      <c r="A29" s="2436"/>
      <c r="B29" s="2455"/>
      <c r="C29" s="2433"/>
      <c r="D29" s="2432"/>
      <c r="E29" s="2425"/>
      <c r="F29" s="2432"/>
      <c r="G29" s="2432"/>
      <c r="H29" s="2431"/>
      <c r="I29" s="2432"/>
      <c r="J29" s="2431"/>
      <c r="K29" s="1131" t="s">
        <v>1778</v>
      </c>
      <c r="L29" s="1129" t="s">
        <v>2866</v>
      </c>
      <c r="M29" s="1156">
        <v>0.25</v>
      </c>
      <c r="N29" s="1129" t="s">
        <v>3005</v>
      </c>
      <c r="O29" s="1129" t="s">
        <v>3006</v>
      </c>
      <c r="P29" s="1125">
        <v>1</v>
      </c>
      <c r="Q29" s="1165" t="s">
        <v>2932</v>
      </c>
      <c r="R29" s="1165" t="s">
        <v>2932</v>
      </c>
      <c r="S29" s="1165" t="s">
        <v>2932</v>
      </c>
      <c r="T29" s="1165" t="s">
        <v>2932</v>
      </c>
    </row>
    <row r="30" spans="1:20" s="1120" customFormat="1" ht="106.5" customHeight="1" x14ac:dyDescent="0.3">
      <c r="A30" s="2436"/>
      <c r="B30" s="2455"/>
      <c r="C30" s="2431" t="s">
        <v>2868</v>
      </c>
      <c r="D30" s="2432">
        <v>0.15</v>
      </c>
      <c r="E30" s="2425" t="s">
        <v>2869</v>
      </c>
      <c r="F30" s="2432">
        <v>1</v>
      </c>
      <c r="G30" s="2432" t="s">
        <v>127</v>
      </c>
      <c r="H30" s="2425" t="s">
        <v>2870</v>
      </c>
      <c r="I30" s="2432">
        <v>0.4</v>
      </c>
      <c r="J30" s="2425" t="s">
        <v>370</v>
      </c>
      <c r="K30" s="1131" t="s">
        <v>130</v>
      </c>
      <c r="L30" s="701" t="s">
        <v>2871</v>
      </c>
      <c r="M30" s="1156">
        <v>0.5</v>
      </c>
      <c r="N30" s="701" t="s">
        <v>2998</v>
      </c>
      <c r="O30" s="701" t="s">
        <v>2872</v>
      </c>
      <c r="P30" s="1125">
        <v>1</v>
      </c>
      <c r="Q30" s="1165" t="s">
        <v>2932</v>
      </c>
      <c r="R30" s="1165" t="s">
        <v>2932</v>
      </c>
      <c r="S30" s="1165" t="s">
        <v>2932</v>
      </c>
      <c r="T30" s="1165" t="s">
        <v>2932</v>
      </c>
    </row>
    <row r="31" spans="1:20" s="1120" customFormat="1" ht="33" x14ac:dyDescent="0.3">
      <c r="A31" s="2436"/>
      <c r="B31" s="2455"/>
      <c r="C31" s="2431"/>
      <c r="D31" s="2432"/>
      <c r="E31" s="2425"/>
      <c r="F31" s="2432"/>
      <c r="G31" s="2432"/>
      <c r="H31" s="2425"/>
      <c r="I31" s="2432"/>
      <c r="J31" s="2425"/>
      <c r="K31" s="1131" t="s">
        <v>737</v>
      </c>
      <c r="L31" s="701" t="s">
        <v>2873</v>
      </c>
      <c r="M31" s="1156">
        <v>0.5</v>
      </c>
      <c r="N31" s="1122" t="s">
        <v>3007</v>
      </c>
      <c r="O31" s="701" t="s">
        <v>2874</v>
      </c>
      <c r="P31" s="1125">
        <v>1</v>
      </c>
      <c r="Q31" s="1165" t="s">
        <v>2932</v>
      </c>
      <c r="R31" s="1165" t="s">
        <v>2932</v>
      </c>
      <c r="S31" s="1165" t="s">
        <v>2932</v>
      </c>
      <c r="T31" s="1165" t="s">
        <v>2932</v>
      </c>
    </row>
    <row r="32" spans="1:20" s="1120" customFormat="1" ht="94.5" customHeight="1" x14ac:dyDescent="0.3">
      <c r="A32" s="2436"/>
      <c r="B32" s="2455"/>
      <c r="C32" s="2431"/>
      <c r="D32" s="2432"/>
      <c r="E32" s="2425"/>
      <c r="F32" s="2432"/>
      <c r="G32" s="1131" t="s">
        <v>132</v>
      </c>
      <c r="H32" s="709" t="s">
        <v>2875</v>
      </c>
      <c r="I32" s="1131">
        <v>0.3</v>
      </c>
      <c r="J32" s="709" t="s">
        <v>370</v>
      </c>
      <c r="K32" s="1131" t="s">
        <v>136</v>
      </c>
      <c r="L32" s="701" t="s">
        <v>2876</v>
      </c>
      <c r="M32" s="1156">
        <v>1</v>
      </c>
      <c r="N32" s="1122"/>
      <c r="O32" s="701" t="s">
        <v>2877</v>
      </c>
      <c r="P32" s="1157">
        <v>48</v>
      </c>
      <c r="Q32" s="1159" t="s">
        <v>2878</v>
      </c>
      <c r="R32" s="1159" t="s">
        <v>2878</v>
      </c>
      <c r="S32" s="1159" t="s">
        <v>2878</v>
      </c>
      <c r="T32" s="1159" t="s">
        <v>2878</v>
      </c>
    </row>
    <row r="33" spans="1:20" s="1179" customFormat="1" ht="66" x14ac:dyDescent="0.3">
      <c r="A33" s="2436"/>
      <c r="B33" s="2455"/>
      <c r="C33" s="2431"/>
      <c r="D33" s="2432"/>
      <c r="E33" s="2425"/>
      <c r="F33" s="2432"/>
      <c r="G33" s="1132" t="s">
        <v>140</v>
      </c>
      <c r="H33" s="1128" t="s">
        <v>2879</v>
      </c>
      <c r="I33" s="1131">
        <v>0.3</v>
      </c>
      <c r="J33" s="1128" t="s">
        <v>370</v>
      </c>
      <c r="K33" s="1133" t="s">
        <v>143</v>
      </c>
      <c r="L33" s="1128" t="s">
        <v>2880</v>
      </c>
      <c r="M33" s="1156">
        <v>1</v>
      </c>
      <c r="N33" s="1122"/>
      <c r="O33" s="701" t="s">
        <v>2881</v>
      </c>
      <c r="P33" s="1157">
        <v>48</v>
      </c>
      <c r="Q33" s="1159" t="s">
        <v>2878</v>
      </c>
      <c r="R33" s="1159" t="s">
        <v>2878</v>
      </c>
      <c r="S33" s="1159" t="s">
        <v>2878</v>
      </c>
      <c r="T33" s="1159" t="s">
        <v>2878</v>
      </c>
    </row>
    <row r="34" spans="1:20" s="1120" customFormat="1" ht="33" x14ac:dyDescent="0.3">
      <c r="A34" s="2436"/>
      <c r="B34" s="2455"/>
      <c r="C34" s="2428" t="s">
        <v>2882</v>
      </c>
      <c r="D34" s="2432">
        <v>0.15</v>
      </c>
      <c r="E34" s="2428" t="s">
        <v>2883</v>
      </c>
      <c r="F34" s="2432">
        <v>1</v>
      </c>
      <c r="G34" s="2456" t="s">
        <v>762</v>
      </c>
      <c r="H34" s="2427" t="s">
        <v>2884</v>
      </c>
      <c r="I34" s="2457">
        <v>1</v>
      </c>
      <c r="J34" s="2427" t="s">
        <v>574</v>
      </c>
      <c r="K34" s="1168" t="s">
        <v>766</v>
      </c>
      <c r="L34" s="1136" t="s">
        <v>2885</v>
      </c>
      <c r="M34" s="1169">
        <v>0.2</v>
      </c>
      <c r="N34" s="879" t="s">
        <v>2997</v>
      </c>
      <c r="O34" s="701" t="s">
        <v>2886</v>
      </c>
      <c r="P34" s="1125">
        <v>1</v>
      </c>
      <c r="Q34" s="1165" t="s">
        <v>2932</v>
      </c>
      <c r="R34" s="1165" t="s">
        <v>2932</v>
      </c>
      <c r="S34" s="1165" t="s">
        <v>2932</v>
      </c>
      <c r="T34" s="1165" t="s">
        <v>2932</v>
      </c>
    </row>
    <row r="35" spans="1:20" s="1120" customFormat="1" ht="33" x14ac:dyDescent="0.3">
      <c r="A35" s="2436"/>
      <c r="B35" s="2455"/>
      <c r="C35" s="2428"/>
      <c r="D35" s="2432"/>
      <c r="E35" s="2428"/>
      <c r="F35" s="2432"/>
      <c r="G35" s="2456"/>
      <c r="H35" s="2428"/>
      <c r="I35" s="2455"/>
      <c r="J35" s="2428"/>
      <c r="K35" s="1168" t="s">
        <v>770</v>
      </c>
      <c r="L35" s="879" t="s">
        <v>2887</v>
      </c>
      <c r="M35" s="1160">
        <v>0.2</v>
      </c>
      <c r="N35" s="879" t="s">
        <v>3000</v>
      </c>
      <c r="O35" s="701" t="s">
        <v>2888</v>
      </c>
      <c r="P35" s="1125">
        <v>1</v>
      </c>
      <c r="Q35" s="1165" t="s">
        <v>2932</v>
      </c>
      <c r="R35" s="1165" t="s">
        <v>2932</v>
      </c>
      <c r="S35" s="1165" t="s">
        <v>2932</v>
      </c>
      <c r="T35" s="1165" t="s">
        <v>2932</v>
      </c>
    </row>
    <row r="36" spans="1:20" s="1179" customFormat="1" ht="33" x14ac:dyDescent="0.3">
      <c r="A36" s="2436"/>
      <c r="B36" s="2455"/>
      <c r="C36" s="2428"/>
      <c r="D36" s="2432"/>
      <c r="E36" s="2428"/>
      <c r="F36" s="2432"/>
      <c r="G36" s="2456"/>
      <c r="H36" s="2428"/>
      <c r="I36" s="2455"/>
      <c r="J36" s="2428"/>
      <c r="K36" s="1168" t="s">
        <v>772</v>
      </c>
      <c r="L36" s="879" t="s">
        <v>2889</v>
      </c>
      <c r="M36" s="1160">
        <v>0.1</v>
      </c>
      <c r="N36" s="879" t="s">
        <v>3008</v>
      </c>
      <c r="O36" s="701" t="s">
        <v>2890</v>
      </c>
      <c r="P36" s="1234">
        <v>1</v>
      </c>
      <c r="Q36" s="1207" t="s">
        <v>2932</v>
      </c>
      <c r="R36" s="1207" t="s">
        <v>2932</v>
      </c>
      <c r="S36" s="1207" t="s">
        <v>2932</v>
      </c>
      <c r="T36" s="1207" t="s">
        <v>2932</v>
      </c>
    </row>
    <row r="37" spans="1:20" s="1179" customFormat="1" ht="33" x14ac:dyDescent="0.3">
      <c r="A37" s="2436"/>
      <c r="B37" s="2455"/>
      <c r="C37" s="2428"/>
      <c r="D37" s="2432"/>
      <c r="E37" s="2428"/>
      <c r="F37" s="2432"/>
      <c r="G37" s="2456"/>
      <c r="H37" s="2428"/>
      <c r="I37" s="2455"/>
      <c r="J37" s="2428"/>
      <c r="K37" s="1168" t="s">
        <v>2051</v>
      </c>
      <c r="L37" s="879" t="s">
        <v>2891</v>
      </c>
      <c r="M37" s="1160">
        <v>0.1</v>
      </c>
      <c r="N37" s="1207" t="s">
        <v>3009</v>
      </c>
      <c r="O37" s="701" t="s">
        <v>2892</v>
      </c>
      <c r="P37" s="1234">
        <v>1</v>
      </c>
      <c r="Q37" s="1207" t="s">
        <v>2932</v>
      </c>
      <c r="R37" s="1207" t="s">
        <v>2932</v>
      </c>
      <c r="S37" s="1207" t="s">
        <v>2932</v>
      </c>
      <c r="T37" s="1207" t="s">
        <v>2932</v>
      </c>
    </row>
    <row r="38" spans="1:20" s="1179" customFormat="1" x14ac:dyDescent="0.3">
      <c r="A38" s="2436"/>
      <c r="B38" s="2455"/>
      <c r="C38" s="2428"/>
      <c r="D38" s="2432"/>
      <c r="E38" s="2428"/>
      <c r="F38" s="2432"/>
      <c r="G38" s="2456"/>
      <c r="H38" s="2428"/>
      <c r="I38" s="2455"/>
      <c r="J38" s="2428"/>
      <c r="K38" s="1168" t="s">
        <v>2054</v>
      </c>
      <c r="L38" s="879" t="s">
        <v>2893</v>
      </c>
      <c r="M38" s="1160">
        <v>0.2</v>
      </c>
      <c r="N38" s="879" t="s">
        <v>3010</v>
      </c>
      <c r="O38" s="701" t="s">
        <v>2894</v>
      </c>
      <c r="P38" s="926">
        <v>4</v>
      </c>
      <c r="Q38" s="926">
        <v>1</v>
      </c>
      <c r="R38" s="926">
        <v>1</v>
      </c>
      <c r="S38" s="926">
        <v>1</v>
      </c>
      <c r="T38" s="926">
        <v>1</v>
      </c>
    </row>
    <row r="39" spans="1:20" s="1120" customFormat="1" ht="33" x14ac:dyDescent="0.3">
      <c r="A39" s="2436"/>
      <c r="B39" s="2455"/>
      <c r="C39" s="2428"/>
      <c r="D39" s="2432"/>
      <c r="E39" s="2428"/>
      <c r="F39" s="2432"/>
      <c r="G39" s="2456"/>
      <c r="H39" s="2428"/>
      <c r="I39" s="2455"/>
      <c r="J39" s="2428"/>
      <c r="K39" s="1168" t="s">
        <v>2057</v>
      </c>
      <c r="L39" s="879" t="s">
        <v>2895</v>
      </c>
      <c r="M39" s="1160">
        <v>0.1</v>
      </c>
      <c r="N39" s="1207" t="s">
        <v>3000</v>
      </c>
      <c r="O39" s="701" t="s">
        <v>2896</v>
      </c>
      <c r="P39" s="1119">
        <v>4</v>
      </c>
      <c r="Q39" s="1119">
        <v>1</v>
      </c>
      <c r="R39" s="1119">
        <v>1</v>
      </c>
      <c r="S39" s="1119">
        <v>1</v>
      </c>
      <c r="T39" s="1119">
        <v>1</v>
      </c>
    </row>
    <row r="40" spans="1:20" s="1120" customFormat="1" ht="33" x14ac:dyDescent="0.3">
      <c r="A40" s="2436"/>
      <c r="B40" s="2455"/>
      <c r="C40" s="2428"/>
      <c r="D40" s="2432"/>
      <c r="E40" s="2428"/>
      <c r="F40" s="2432"/>
      <c r="G40" s="2451"/>
      <c r="H40" s="2428"/>
      <c r="I40" s="2455"/>
      <c r="J40" s="2428"/>
      <c r="K40" s="1168" t="s">
        <v>2060</v>
      </c>
      <c r="L40" s="879" t="s">
        <v>2897</v>
      </c>
      <c r="M40" s="1160">
        <v>0.1</v>
      </c>
      <c r="N40" s="879" t="s">
        <v>3011</v>
      </c>
      <c r="O40" s="701" t="s">
        <v>2898</v>
      </c>
      <c r="P40" s="1119">
        <v>12</v>
      </c>
      <c r="Q40" s="1119">
        <v>3</v>
      </c>
      <c r="R40" s="1119">
        <v>3</v>
      </c>
      <c r="S40" s="1119">
        <v>3</v>
      </c>
      <c r="T40" s="1119">
        <v>3</v>
      </c>
    </row>
    <row r="41" spans="1:20" s="1120" customFormat="1" ht="33" x14ac:dyDescent="0.3">
      <c r="A41" s="2436"/>
      <c r="B41" s="2455">
        <v>0.5</v>
      </c>
      <c r="C41" s="2425" t="s">
        <v>2899</v>
      </c>
      <c r="D41" s="2432">
        <v>1</v>
      </c>
      <c r="E41" s="2425" t="s">
        <v>2900</v>
      </c>
      <c r="F41" s="2432">
        <v>1</v>
      </c>
      <c r="G41" s="2450" t="s">
        <v>776</v>
      </c>
      <c r="H41" s="2420" t="s">
        <v>2901</v>
      </c>
      <c r="I41" s="2452">
        <v>0.2</v>
      </c>
      <c r="J41" s="2420" t="s">
        <v>370</v>
      </c>
      <c r="K41" s="1158" t="s">
        <v>779</v>
      </c>
      <c r="L41" s="1140" t="s">
        <v>2902</v>
      </c>
      <c r="M41" s="1156">
        <v>0.5</v>
      </c>
      <c r="N41" s="1140" t="s">
        <v>3002</v>
      </c>
      <c r="O41" s="1140" t="s">
        <v>2903</v>
      </c>
      <c r="P41" s="1119">
        <v>1</v>
      </c>
      <c r="Q41" s="1165" t="s">
        <v>2932</v>
      </c>
      <c r="R41" s="1165" t="s">
        <v>2932</v>
      </c>
      <c r="S41" s="1165" t="s">
        <v>2932</v>
      </c>
      <c r="T41" s="1165" t="s">
        <v>2932</v>
      </c>
    </row>
    <row r="42" spans="1:20" s="1179" customFormat="1" ht="33" x14ac:dyDescent="0.3">
      <c r="A42" s="2436"/>
      <c r="B42" s="2455"/>
      <c r="C42" s="2425"/>
      <c r="D42" s="2432"/>
      <c r="E42" s="2425"/>
      <c r="F42" s="2432"/>
      <c r="G42" s="2451"/>
      <c r="H42" s="2420"/>
      <c r="I42" s="2452"/>
      <c r="J42" s="2420"/>
      <c r="K42" s="1158" t="s">
        <v>927</v>
      </c>
      <c r="L42" s="701" t="s">
        <v>2904</v>
      </c>
      <c r="M42" s="1156">
        <v>0.5</v>
      </c>
      <c r="N42" s="701" t="s">
        <v>3012</v>
      </c>
      <c r="O42" s="701" t="s">
        <v>2905</v>
      </c>
      <c r="P42" s="926">
        <v>2</v>
      </c>
      <c r="Q42" s="926">
        <v>1</v>
      </c>
      <c r="R42" s="1150"/>
      <c r="S42" s="1150"/>
      <c r="T42" s="926">
        <v>1</v>
      </c>
    </row>
    <row r="43" spans="1:20" s="1120" customFormat="1" ht="49.5" x14ac:dyDescent="0.3">
      <c r="A43" s="2436"/>
      <c r="B43" s="2455"/>
      <c r="C43" s="2425"/>
      <c r="D43" s="2432"/>
      <c r="E43" s="2425"/>
      <c r="F43" s="2432"/>
      <c r="G43" s="1131" t="s">
        <v>784</v>
      </c>
      <c r="H43" s="1142" t="s">
        <v>2906</v>
      </c>
      <c r="I43" s="1158">
        <v>0.1</v>
      </c>
      <c r="J43" s="1142" t="s">
        <v>370</v>
      </c>
      <c r="K43" s="1158" t="s">
        <v>787</v>
      </c>
      <c r="L43" s="701" t="s">
        <v>2907</v>
      </c>
      <c r="M43" s="1156">
        <v>1</v>
      </c>
      <c r="N43" s="701" t="s">
        <v>3013</v>
      </c>
      <c r="O43" s="701" t="s">
        <v>2908</v>
      </c>
      <c r="P43" s="1119">
        <v>48</v>
      </c>
      <c r="Q43" s="1119">
        <v>12</v>
      </c>
      <c r="R43" s="1119">
        <v>12</v>
      </c>
      <c r="S43" s="1119">
        <v>12</v>
      </c>
      <c r="T43" s="1119">
        <v>12</v>
      </c>
    </row>
    <row r="44" spans="1:20" s="1120" customFormat="1" ht="84.75" customHeight="1" x14ac:dyDescent="0.3">
      <c r="A44" s="2436"/>
      <c r="B44" s="2455"/>
      <c r="C44" s="2425"/>
      <c r="D44" s="2432"/>
      <c r="E44" s="2425"/>
      <c r="F44" s="2432"/>
      <c r="G44" s="1131" t="s">
        <v>790</v>
      </c>
      <c r="H44" s="1142" t="s">
        <v>2909</v>
      </c>
      <c r="I44" s="1170">
        <v>0.2</v>
      </c>
      <c r="J44" s="1142" t="s">
        <v>370</v>
      </c>
      <c r="K44" s="1170" t="s">
        <v>793</v>
      </c>
      <c r="L44" s="926" t="s">
        <v>2910</v>
      </c>
      <c r="M44" s="1171">
        <v>1</v>
      </c>
      <c r="N44" s="926" t="s">
        <v>2999</v>
      </c>
      <c r="O44" s="701" t="s">
        <v>2911</v>
      </c>
      <c r="P44" s="1119">
        <v>4</v>
      </c>
      <c r="Q44" s="1119">
        <v>1</v>
      </c>
      <c r="R44" s="1119">
        <v>1</v>
      </c>
      <c r="S44" s="1119">
        <v>1</v>
      </c>
      <c r="T44" s="1119">
        <v>1</v>
      </c>
    </row>
    <row r="45" spans="1:20" s="1120" customFormat="1" ht="33" customHeight="1" x14ac:dyDescent="0.3">
      <c r="A45" s="2436"/>
      <c r="B45" s="2455"/>
      <c r="C45" s="2425"/>
      <c r="D45" s="2432"/>
      <c r="E45" s="2425"/>
      <c r="F45" s="2432"/>
      <c r="G45" s="2453" t="s">
        <v>795</v>
      </c>
      <c r="H45" s="1472" t="s">
        <v>2912</v>
      </c>
      <c r="I45" s="2454">
        <v>0.3</v>
      </c>
      <c r="J45" s="1472" t="s">
        <v>370</v>
      </c>
      <c r="K45" s="1172" t="s">
        <v>798</v>
      </c>
      <c r="L45" s="879" t="s">
        <v>2913</v>
      </c>
      <c r="M45" s="1171">
        <v>0.5</v>
      </c>
      <c r="N45" s="1147"/>
      <c r="O45" s="701" t="s">
        <v>2914</v>
      </c>
      <c r="P45" s="1173" t="s">
        <v>2915</v>
      </c>
      <c r="Q45" s="1173">
        <v>1</v>
      </c>
      <c r="R45" s="1173">
        <v>1</v>
      </c>
      <c r="S45" s="1173">
        <v>1</v>
      </c>
      <c r="T45" s="1173">
        <v>1</v>
      </c>
    </row>
    <row r="46" spans="1:20" s="1120" customFormat="1" ht="78.75" customHeight="1" x14ac:dyDescent="0.3">
      <c r="A46" s="2436"/>
      <c r="B46" s="2455"/>
      <c r="C46" s="2425"/>
      <c r="D46" s="2432"/>
      <c r="E46" s="2425"/>
      <c r="F46" s="2432"/>
      <c r="G46" s="2453"/>
      <c r="H46" s="1472"/>
      <c r="I46" s="2454"/>
      <c r="J46" s="1472"/>
      <c r="K46" s="1172" t="s">
        <v>931</v>
      </c>
      <c r="L46" s="701" t="s">
        <v>2916</v>
      </c>
      <c r="M46" s="1171">
        <v>0.5</v>
      </c>
      <c r="N46" s="1147"/>
      <c r="O46" s="701" t="s">
        <v>2917</v>
      </c>
      <c r="P46" s="1174" t="s">
        <v>2918</v>
      </c>
      <c r="Q46" s="1175" t="s">
        <v>2919</v>
      </c>
      <c r="R46" s="1175" t="s">
        <v>2919</v>
      </c>
      <c r="S46" s="1175" t="s">
        <v>2919</v>
      </c>
      <c r="T46" s="1175" t="s">
        <v>2919</v>
      </c>
    </row>
    <row r="47" spans="1:20" ht="82.5" x14ac:dyDescent="0.3">
      <c r="A47" s="2436"/>
      <c r="B47" s="2455"/>
      <c r="C47" s="2425"/>
      <c r="D47" s="2432"/>
      <c r="E47" s="2425"/>
      <c r="F47" s="2432"/>
      <c r="G47" s="1171" t="s">
        <v>930</v>
      </c>
      <c r="H47" s="701" t="s">
        <v>2920</v>
      </c>
      <c r="I47" s="1171">
        <v>0.2</v>
      </c>
      <c r="J47" s="701" t="s">
        <v>370</v>
      </c>
      <c r="K47" s="1171" t="s">
        <v>1087</v>
      </c>
      <c r="L47" s="701" t="s">
        <v>2921</v>
      </c>
      <c r="M47" s="1149">
        <v>1</v>
      </c>
      <c r="N47" s="1150"/>
      <c r="O47" s="701" t="s">
        <v>2922</v>
      </c>
      <c r="P47" s="1175" t="s">
        <v>2923</v>
      </c>
      <c r="Q47" s="1173">
        <v>0.2</v>
      </c>
      <c r="R47" s="1173">
        <v>0.3</v>
      </c>
      <c r="S47" s="1173">
        <v>0.3</v>
      </c>
      <c r="T47" s="1173">
        <v>0.2</v>
      </c>
    </row>
  </sheetData>
  <sheetProtection password="DDB6" sheet="1"/>
  <mergeCells count="81">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P26:T26"/>
    <mergeCell ref="C30:C33"/>
    <mergeCell ref="D30:D33"/>
    <mergeCell ref="E30:E33"/>
    <mergeCell ref="F30:F33"/>
    <mergeCell ref="G30:G31"/>
    <mergeCell ref="H30:H31"/>
    <mergeCell ref="I30:I31"/>
    <mergeCell ref="J30:J31"/>
    <mergeCell ref="C34:C40"/>
    <mergeCell ref="D34:D40"/>
    <mergeCell ref="E34:E40"/>
    <mergeCell ref="F34:F40"/>
    <mergeCell ref="G34:G40"/>
    <mergeCell ref="B41:B47"/>
    <mergeCell ref="C41:C47"/>
    <mergeCell ref="D41:D47"/>
    <mergeCell ref="E41:E47"/>
    <mergeCell ref="F41:F47"/>
    <mergeCell ref="G45:G46"/>
    <mergeCell ref="H45:H46"/>
    <mergeCell ref="I45:I46"/>
    <mergeCell ref="J45:J46"/>
    <mergeCell ref="H34:H40"/>
    <mergeCell ref="G41:G42"/>
    <mergeCell ref="I34:I40"/>
    <mergeCell ref="J34:J40"/>
    <mergeCell ref="H41:H42"/>
    <mergeCell ref="I41:I42"/>
    <mergeCell ref="J41:J42"/>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47"/>
  <sheetViews>
    <sheetView topLeftCell="C1" zoomScale="60" zoomScaleNormal="60" workbookViewId="0">
      <selection activeCell="L13" sqref="L13"/>
    </sheetView>
  </sheetViews>
  <sheetFormatPr baseColWidth="10" defaultRowHeight="16.5" x14ac:dyDescent="0.3"/>
  <cols>
    <col min="1" max="1" width="13.425781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7" style="1178" customWidth="1"/>
    <col min="10" max="10" width="21" style="1178" customWidth="1"/>
    <col min="11" max="11" width="7" style="1178" customWidth="1"/>
    <col min="12" max="12" width="53.42578125" style="1" customWidth="1"/>
    <col min="13" max="13" width="7.5703125" style="1155" customWidth="1"/>
    <col min="14" max="14" width="48.5703125" style="1151" customWidth="1"/>
    <col min="15" max="15" width="39.85546875" style="1151" customWidth="1"/>
    <col min="16" max="16" width="9.5703125" style="1151" customWidth="1"/>
    <col min="17" max="17" width="11.42578125" style="1151"/>
    <col min="18" max="18" width="10.140625" style="1151" customWidth="1"/>
    <col min="19" max="19" width="11.42578125" style="1151"/>
    <col min="20" max="20" width="10" style="1151" customWidth="1"/>
    <col min="21" max="16384" width="11.42578125" style="1151"/>
  </cols>
  <sheetData>
    <row r="1" spans="1:20"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0"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0"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0"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0"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0"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0"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0"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0" s="287" customFormat="1" ht="30" customHeight="1" x14ac:dyDescent="0.3">
      <c r="A9" s="1429" t="s">
        <v>3487</v>
      </c>
      <c r="B9" s="1429"/>
      <c r="C9" s="1429"/>
      <c r="D9" s="1429"/>
      <c r="E9" s="1429"/>
      <c r="F9" s="1429"/>
      <c r="G9" s="1429"/>
      <c r="H9" s="1429"/>
      <c r="I9" s="1429"/>
      <c r="J9" s="1429"/>
      <c r="K9" s="1429"/>
      <c r="L9" s="1429"/>
      <c r="M9" s="1429"/>
      <c r="N9" s="1429"/>
      <c r="O9" s="1429"/>
      <c r="P9" s="1429"/>
      <c r="Q9" s="1429"/>
      <c r="R9" s="1429"/>
      <c r="S9" s="1429"/>
      <c r="T9" s="1429"/>
    </row>
    <row r="10" spans="1:20"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0" s="1113"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35" t="s">
        <v>2810</v>
      </c>
      <c r="Q11" s="2435"/>
      <c r="R11" s="2435"/>
      <c r="S11" s="2435"/>
      <c r="T11" s="2435"/>
    </row>
    <row r="12" spans="1:20" s="1113" customFormat="1"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row>
    <row r="13" spans="1:20" s="1120" customFormat="1" ht="115.5" customHeight="1" x14ac:dyDescent="0.3">
      <c r="A13" s="2436" t="s">
        <v>2813</v>
      </c>
      <c r="B13" s="2455">
        <v>0.5</v>
      </c>
      <c r="C13" s="1114" t="s">
        <v>2814</v>
      </c>
      <c r="D13" s="1131">
        <v>0.15</v>
      </c>
      <c r="E13" s="1114" t="s">
        <v>2815</v>
      </c>
      <c r="F13" s="1131">
        <v>1</v>
      </c>
      <c r="G13" s="1131" t="s">
        <v>65</v>
      </c>
      <c r="H13" s="1114" t="s">
        <v>2816</v>
      </c>
      <c r="I13" s="1131">
        <v>1</v>
      </c>
      <c r="J13" s="1114" t="s">
        <v>370</v>
      </c>
      <c r="K13" s="1131" t="s">
        <v>69</v>
      </c>
      <c r="L13" s="1116" t="s">
        <v>2817</v>
      </c>
      <c r="M13" s="1156">
        <v>1</v>
      </c>
      <c r="N13" s="1118" t="s">
        <v>3488</v>
      </c>
      <c r="O13" s="1116" t="s">
        <v>2819</v>
      </c>
      <c r="P13" s="1119">
        <v>12</v>
      </c>
      <c r="Q13" s="1119">
        <v>3</v>
      </c>
      <c r="R13" s="1119">
        <v>3</v>
      </c>
      <c r="S13" s="1119">
        <v>3</v>
      </c>
      <c r="T13" s="1119">
        <v>3</v>
      </c>
    </row>
    <row r="14" spans="1:20" s="1120" customFormat="1" ht="192" x14ac:dyDescent="0.3">
      <c r="A14" s="2436"/>
      <c r="B14" s="2455"/>
      <c r="C14" s="2433" t="s">
        <v>2820</v>
      </c>
      <c r="D14" s="2432">
        <v>0.2</v>
      </c>
      <c r="E14" s="2425" t="s">
        <v>2821</v>
      </c>
      <c r="F14" s="2452">
        <v>0.5</v>
      </c>
      <c r="G14" s="1158" t="s">
        <v>84</v>
      </c>
      <c r="H14" s="709" t="s">
        <v>2822</v>
      </c>
      <c r="I14" s="1158">
        <v>0.8</v>
      </c>
      <c r="J14" s="709" t="s">
        <v>370</v>
      </c>
      <c r="K14" s="1158" t="s">
        <v>87</v>
      </c>
      <c r="L14" s="701" t="s">
        <v>2823</v>
      </c>
      <c r="M14" s="1156">
        <v>1</v>
      </c>
      <c r="N14" s="1122" t="s">
        <v>3489</v>
      </c>
      <c r="O14" s="701" t="s">
        <v>3490</v>
      </c>
      <c r="P14" s="1323" t="s">
        <v>3491</v>
      </c>
      <c r="Q14" s="571" t="s">
        <v>3492</v>
      </c>
      <c r="R14" s="571" t="s">
        <v>3492</v>
      </c>
      <c r="S14" s="571" t="s">
        <v>3492</v>
      </c>
      <c r="T14" s="571" t="s">
        <v>3492</v>
      </c>
    </row>
    <row r="15" spans="1:20" s="1120" customFormat="1" ht="55.5" customHeight="1" x14ac:dyDescent="0.3">
      <c r="A15" s="2436"/>
      <c r="B15" s="2455"/>
      <c r="C15" s="2433"/>
      <c r="D15" s="2432"/>
      <c r="E15" s="2425"/>
      <c r="F15" s="2452"/>
      <c r="G15" s="1158" t="s">
        <v>93</v>
      </c>
      <c r="H15" s="709" t="s">
        <v>2827</v>
      </c>
      <c r="I15" s="1158">
        <v>0.2</v>
      </c>
      <c r="J15" s="709" t="s">
        <v>370</v>
      </c>
      <c r="K15" s="1158" t="s">
        <v>97</v>
      </c>
      <c r="L15" s="701" t="s">
        <v>2828</v>
      </c>
      <c r="M15" s="1156">
        <v>1</v>
      </c>
      <c r="N15" s="1118" t="s">
        <v>3489</v>
      </c>
      <c r="O15" s="701" t="s">
        <v>2830</v>
      </c>
      <c r="P15" s="1156">
        <v>1</v>
      </c>
      <c r="Q15" s="1156">
        <v>1</v>
      </c>
      <c r="R15" s="1156">
        <v>1</v>
      </c>
      <c r="S15" s="1156">
        <v>1</v>
      </c>
      <c r="T15" s="1156">
        <v>1</v>
      </c>
    </row>
    <row r="16" spans="1:20" s="1120" customFormat="1" ht="192" x14ac:dyDescent="0.3">
      <c r="A16" s="2436"/>
      <c r="B16" s="2455"/>
      <c r="C16" s="2433"/>
      <c r="D16" s="2432"/>
      <c r="E16" s="2425" t="s">
        <v>2831</v>
      </c>
      <c r="F16" s="2452">
        <v>0.5</v>
      </c>
      <c r="G16" s="2452" t="s">
        <v>101</v>
      </c>
      <c r="H16" s="2425" t="s">
        <v>2832</v>
      </c>
      <c r="I16" s="2452">
        <v>1</v>
      </c>
      <c r="J16" s="2425" t="s">
        <v>370</v>
      </c>
      <c r="K16" s="1158" t="s">
        <v>104</v>
      </c>
      <c r="L16" s="701" t="s">
        <v>2833</v>
      </c>
      <c r="M16" s="1156">
        <v>0.2</v>
      </c>
      <c r="N16" s="1126" t="s">
        <v>3493</v>
      </c>
      <c r="O16" s="724" t="s">
        <v>2834</v>
      </c>
      <c r="P16" s="1323" t="s">
        <v>3494</v>
      </c>
      <c r="Q16" s="571" t="s">
        <v>3495</v>
      </c>
      <c r="R16" s="571" t="s">
        <v>3492</v>
      </c>
      <c r="S16" s="571" t="s">
        <v>3492</v>
      </c>
      <c r="T16" s="571" t="s">
        <v>3492</v>
      </c>
    </row>
    <row r="17" spans="1:20" s="1120" customFormat="1" ht="99" x14ac:dyDescent="0.3">
      <c r="A17" s="2436"/>
      <c r="B17" s="2455"/>
      <c r="C17" s="2433"/>
      <c r="D17" s="2432"/>
      <c r="E17" s="2425"/>
      <c r="F17" s="2452"/>
      <c r="G17" s="2452"/>
      <c r="H17" s="2425"/>
      <c r="I17" s="2452"/>
      <c r="J17" s="2425"/>
      <c r="K17" s="1158" t="s">
        <v>341</v>
      </c>
      <c r="L17" s="879" t="s">
        <v>2835</v>
      </c>
      <c r="M17" s="1160">
        <v>0.5</v>
      </c>
      <c r="N17" s="1124" t="s">
        <v>3496</v>
      </c>
      <c r="O17" s="724" t="s">
        <v>2836</v>
      </c>
      <c r="P17" s="1119">
        <v>4</v>
      </c>
      <c r="Q17" s="571" t="s">
        <v>3492</v>
      </c>
      <c r="R17" s="571" t="s">
        <v>3492</v>
      </c>
      <c r="S17" s="571" t="s">
        <v>3492</v>
      </c>
      <c r="T17" s="571" t="s">
        <v>3492</v>
      </c>
    </row>
    <row r="18" spans="1:20" s="1120" customFormat="1" ht="99" x14ac:dyDescent="0.3">
      <c r="A18" s="2436"/>
      <c r="B18" s="2455"/>
      <c r="C18" s="2433"/>
      <c r="D18" s="2432"/>
      <c r="E18" s="2425"/>
      <c r="F18" s="2452"/>
      <c r="G18" s="2452"/>
      <c r="H18" s="2425"/>
      <c r="I18" s="2452"/>
      <c r="J18" s="2425"/>
      <c r="K18" s="1158" t="s">
        <v>342</v>
      </c>
      <c r="L18" s="701" t="s">
        <v>2837</v>
      </c>
      <c r="M18" s="1156">
        <v>0.3</v>
      </c>
      <c r="N18" s="1124" t="s">
        <v>3497</v>
      </c>
      <c r="O18" s="701" t="s">
        <v>2825</v>
      </c>
      <c r="P18" s="1119">
        <v>4</v>
      </c>
      <c r="Q18" s="571" t="s">
        <v>3492</v>
      </c>
      <c r="R18" s="571" t="s">
        <v>3492</v>
      </c>
      <c r="S18" s="571" t="s">
        <v>3492</v>
      </c>
      <c r="T18" s="571" t="s">
        <v>3492</v>
      </c>
    </row>
    <row r="19" spans="1:20" s="1120" customFormat="1" ht="132" customHeight="1" x14ac:dyDescent="0.3">
      <c r="A19" s="2436"/>
      <c r="B19" s="2455"/>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127" t="s">
        <v>2842</v>
      </c>
      <c r="P19" s="1119">
        <v>4</v>
      </c>
      <c r="Q19" s="1119">
        <v>1</v>
      </c>
      <c r="R19" s="1119">
        <v>1</v>
      </c>
      <c r="S19" s="1119">
        <v>1</v>
      </c>
      <c r="T19" s="1119">
        <v>1</v>
      </c>
    </row>
    <row r="20" spans="1:20" s="1120" customFormat="1" ht="188.25" customHeight="1" x14ac:dyDescent="0.3">
      <c r="A20" s="2436"/>
      <c r="B20" s="2455"/>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0" s="1120" customFormat="1" ht="116.25" customHeight="1" x14ac:dyDescent="0.3">
      <c r="A21" s="2436"/>
      <c r="B21" s="2455"/>
      <c r="C21" s="2433"/>
      <c r="D21" s="2432"/>
      <c r="E21" s="2425"/>
      <c r="F21" s="2432"/>
      <c r="G21" s="2456"/>
      <c r="H21" s="2431"/>
      <c r="I21" s="2452"/>
      <c r="J21" s="2431"/>
      <c r="K21" s="1158" t="s">
        <v>1755</v>
      </c>
      <c r="L21" s="1164" t="s">
        <v>2845</v>
      </c>
      <c r="M21" s="1156">
        <v>0.15</v>
      </c>
      <c r="N21" s="1126"/>
      <c r="O21" s="1127" t="s">
        <v>2846</v>
      </c>
      <c r="P21" s="1119">
        <v>3</v>
      </c>
      <c r="Q21" s="1119"/>
      <c r="R21" s="1119">
        <v>1</v>
      </c>
      <c r="S21" s="1119">
        <v>1</v>
      </c>
      <c r="T21" s="1119">
        <v>1</v>
      </c>
    </row>
    <row r="22" spans="1:20" s="1120" customFormat="1" ht="121.5" customHeight="1" x14ac:dyDescent="0.3">
      <c r="A22" s="2436"/>
      <c r="B22" s="2455"/>
      <c r="C22" s="2433"/>
      <c r="D22" s="2432"/>
      <c r="E22" s="2425"/>
      <c r="F22" s="2432"/>
      <c r="G22" s="2456"/>
      <c r="H22" s="2431"/>
      <c r="I22" s="2452"/>
      <c r="J22" s="2431"/>
      <c r="K22" s="1158" t="s">
        <v>2197</v>
      </c>
      <c r="L22" s="1164" t="s">
        <v>2978</v>
      </c>
      <c r="M22" s="1156">
        <v>0.1</v>
      </c>
      <c r="N22" s="1126"/>
      <c r="O22" s="1127" t="s">
        <v>2848</v>
      </c>
      <c r="P22" s="1119">
        <v>9</v>
      </c>
      <c r="Q22" s="1119"/>
      <c r="R22" s="1119">
        <v>3</v>
      </c>
      <c r="S22" s="1119">
        <v>3</v>
      </c>
      <c r="T22" s="1119">
        <v>3</v>
      </c>
    </row>
    <row r="23" spans="1:20" s="1120" customFormat="1" ht="116.25" customHeight="1" x14ac:dyDescent="0.3">
      <c r="A23" s="2436"/>
      <c r="B23" s="2455"/>
      <c r="C23" s="2433"/>
      <c r="D23" s="2432"/>
      <c r="E23" s="2425"/>
      <c r="F23" s="2432"/>
      <c r="G23" s="2456"/>
      <c r="H23" s="2431"/>
      <c r="I23" s="2452"/>
      <c r="J23" s="2431"/>
      <c r="K23" s="1158" t="s">
        <v>2201</v>
      </c>
      <c r="L23" s="1164" t="s">
        <v>2849</v>
      </c>
      <c r="M23" s="1156">
        <v>0.1</v>
      </c>
      <c r="N23" s="1126"/>
      <c r="O23" s="1127" t="s">
        <v>2933</v>
      </c>
      <c r="P23" s="1119">
        <v>3</v>
      </c>
      <c r="Q23" s="1119"/>
      <c r="R23" s="1119">
        <v>1</v>
      </c>
      <c r="S23" s="1119">
        <v>1</v>
      </c>
      <c r="T23" s="1119">
        <v>1</v>
      </c>
    </row>
    <row r="24" spans="1:20" s="1120" customFormat="1" ht="77.25" customHeight="1" x14ac:dyDescent="0.3">
      <c r="A24" s="2436"/>
      <c r="B24" s="2455"/>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0" s="1120" customFormat="1" ht="68.25" customHeight="1" x14ac:dyDescent="0.3">
      <c r="A25" s="2436"/>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0" s="1120" customFormat="1" ht="49.5" x14ac:dyDescent="0.3">
      <c r="A26" s="2436"/>
      <c r="B26" s="2455"/>
      <c r="C26" s="2433" t="s">
        <v>2855</v>
      </c>
      <c r="D26" s="2432">
        <v>0.15</v>
      </c>
      <c r="E26" s="2425" t="s">
        <v>2856</v>
      </c>
      <c r="F26" s="2432">
        <v>1</v>
      </c>
      <c r="G26" s="2432" t="s">
        <v>121</v>
      </c>
      <c r="H26" s="2431" t="s">
        <v>2857</v>
      </c>
      <c r="I26" s="2432">
        <v>1</v>
      </c>
      <c r="J26" s="2431" t="s">
        <v>370</v>
      </c>
      <c r="K26" s="1131" t="s">
        <v>124</v>
      </c>
      <c r="L26" s="1129" t="s">
        <v>2858</v>
      </c>
      <c r="M26" s="1156">
        <v>0.25</v>
      </c>
      <c r="N26" s="1130" t="s">
        <v>3498</v>
      </c>
      <c r="O26" s="1129" t="s">
        <v>2860</v>
      </c>
      <c r="P26" s="1119">
        <v>2</v>
      </c>
      <c r="Q26" s="1119">
        <v>1</v>
      </c>
      <c r="R26" s="1119"/>
      <c r="S26" s="1119">
        <v>1</v>
      </c>
      <c r="T26" s="1119"/>
    </row>
    <row r="27" spans="1:20" s="1120" customFormat="1" ht="55.35" customHeight="1" x14ac:dyDescent="0.3">
      <c r="A27" s="2436"/>
      <c r="B27" s="2455"/>
      <c r="C27" s="2433"/>
      <c r="D27" s="2432"/>
      <c r="E27" s="2425"/>
      <c r="F27" s="2432"/>
      <c r="G27" s="2432"/>
      <c r="H27" s="2431"/>
      <c r="I27" s="2432"/>
      <c r="J27" s="2431"/>
      <c r="K27" s="1131" t="s">
        <v>1020</v>
      </c>
      <c r="L27" s="1129" t="s">
        <v>2861</v>
      </c>
      <c r="M27" s="1156">
        <v>0.25</v>
      </c>
      <c r="N27" s="1130" t="s">
        <v>3498</v>
      </c>
      <c r="O27" s="1129" t="s">
        <v>2863</v>
      </c>
      <c r="P27" s="1119">
        <v>12</v>
      </c>
      <c r="Q27" s="1119">
        <v>6</v>
      </c>
      <c r="R27" s="1119"/>
      <c r="S27" s="1119">
        <v>6</v>
      </c>
      <c r="T27" s="1119"/>
    </row>
    <row r="28" spans="1:20" s="1120" customFormat="1" ht="66" x14ac:dyDescent="0.3">
      <c r="A28" s="2436"/>
      <c r="B28" s="2455"/>
      <c r="C28" s="2433"/>
      <c r="D28" s="2432"/>
      <c r="E28" s="2425"/>
      <c r="F28" s="2432"/>
      <c r="G28" s="2432"/>
      <c r="H28" s="2431"/>
      <c r="I28" s="2432"/>
      <c r="J28" s="2431"/>
      <c r="K28" s="1131" t="s">
        <v>1775</v>
      </c>
      <c r="L28" s="1129" t="s">
        <v>2864</v>
      </c>
      <c r="M28" s="1156">
        <v>0.25</v>
      </c>
      <c r="N28" s="1130" t="s">
        <v>3499</v>
      </c>
      <c r="O28" s="1129" t="s">
        <v>2865</v>
      </c>
      <c r="P28" s="1156">
        <v>1</v>
      </c>
      <c r="Q28" s="1156">
        <v>1</v>
      </c>
      <c r="R28" s="1156">
        <v>1</v>
      </c>
      <c r="S28" s="1156">
        <v>1</v>
      </c>
      <c r="T28" s="1156">
        <v>1</v>
      </c>
    </row>
    <row r="29" spans="1:20" s="1120" customFormat="1" ht="82.5" x14ac:dyDescent="0.3">
      <c r="A29" s="2436"/>
      <c r="B29" s="2455"/>
      <c r="C29" s="2433"/>
      <c r="D29" s="2432"/>
      <c r="E29" s="2425"/>
      <c r="F29" s="2432"/>
      <c r="G29" s="2432"/>
      <c r="H29" s="2431"/>
      <c r="I29" s="2432"/>
      <c r="J29" s="2431"/>
      <c r="K29" s="1131" t="s">
        <v>1778</v>
      </c>
      <c r="L29" s="1129" t="s">
        <v>2866</v>
      </c>
      <c r="M29" s="1156">
        <v>0.25</v>
      </c>
      <c r="N29" s="1130" t="s">
        <v>3500</v>
      </c>
      <c r="O29" s="1129" t="s">
        <v>2867</v>
      </c>
      <c r="P29" s="1156">
        <v>1</v>
      </c>
      <c r="Q29" s="1156">
        <v>1</v>
      </c>
      <c r="R29" s="1156">
        <v>1</v>
      </c>
      <c r="S29" s="1156">
        <v>1</v>
      </c>
      <c r="T29" s="1156">
        <v>1</v>
      </c>
    </row>
    <row r="30" spans="1:20" s="1120" customFormat="1" ht="66" x14ac:dyDescent="0.3">
      <c r="A30" s="2436"/>
      <c r="B30" s="2455"/>
      <c r="C30" s="2431" t="s">
        <v>2868</v>
      </c>
      <c r="D30" s="2432">
        <v>0.15</v>
      </c>
      <c r="E30" s="2425" t="s">
        <v>2869</v>
      </c>
      <c r="F30" s="2432">
        <v>1</v>
      </c>
      <c r="G30" s="2432" t="s">
        <v>127</v>
      </c>
      <c r="H30" s="2425" t="s">
        <v>2870</v>
      </c>
      <c r="I30" s="2432">
        <v>0.4</v>
      </c>
      <c r="J30" s="2425" t="s">
        <v>370</v>
      </c>
      <c r="K30" s="1131" t="s">
        <v>130</v>
      </c>
      <c r="L30" s="701" t="s">
        <v>2871</v>
      </c>
      <c r="M30" s="1156">
        <v>0.5</v>
      </c>
      <c r="N30" s="1122" t="s">
        <v>3501</v>
      </c>
      <c r="O30" s="701" t="s">
        <v>2872</v>
      </c>
      <c r="P30" s="1156">
        <v>1</v>
      </c>
      <c r="Q30" s="1156">
        <v>1</v>
      </c>
      <c r="R30" s="1156">
        <v>1</v>
      </c>
      <c r="S30" s="1156">
        <v>1</v>
      </c>
      <c r="T30" s="1156">
        <v>1</v>
      </c>
    </row>
    <row r="31" spans="1:20" s="1120" customFormat="1" ht="66" x14ac:dyDescent="0.3">
      <c r="A31" s="2436"/>
      <c r="B31" s="2455"/>
      <c r="C31" s="2431"/>
      <c r="D31" s="2432"/>
      <c r="E31" s="2425"/>
      <c r="F31" s="2432"/>
      <c r="G31" s="2432"/>
      <c r="H31" s="2425"/>
      <c r="I31" s="2432"/>
      <c r="J31" s="2425"/>
      <c r="K31" s="1131" t="s">
        <v>737</v>
      </c>
      <c r="L31" s="701" t="s">
        <v>2873</v>
      </c>
      <c r="M31" s="1156">
        <v>0.5</v>
      </c>
      <c r="N31" s="1122" t="s">
        <v>3501</v>
      </c>
      <c r="O31" s="701" t="s">
        <v>2874</v>
      </c>
      <c r="P31" s="1156">
        <v>1</v>
      </c>
      <c r="Q31" s="1156">
        <v>1</v>
      </c>
      <c r="R31" s="1156">
        <v>1</v>
      </c>
      <c r="S31" s="1156">
        <v>1</v>
      </c>
      <c r="T31" s="1156">
        <v>1</v>
      </c>
    </row>
    <row r="32" spans="1:20" s="1120" customFormat="1" ht="132" x14ac:dyDescent="0.3">
      <c r="A32" s="2436"/>
      <c r="B32" s="2455"/>
      <c r="C32" s="2431"/>
      <c r="D32" s="2432"/>
      <c r="E32" s="2425"/>
      <c r="F32" s="2432"/>
      <c r="G32" s="1131" t="s">
        <v>132</v>
      </c>
      <c r="H32" s="709" t="s">
        <v>2875</v>
      </c>
      <c r="I32" s="1131">
        <v>0.3</v>
      </c>
      <c r="J32" s="709" t="s">
        <v>370</v>
      </c>
      <c r="K32" s="1131" t="s">
        <v>136</v>
      </c>
      <c r="L32" s="701" t="s">
        <v>2876</v>
      </c>
      <c r="M32" s="1156">
        <v>1</v>
      </c>
      <c r="N32" s="1122"/>
      <c r="O32" s="701" t="s">
        <v>2877</v>
      </c>
      <c r="P32" s="1157">
        <v>48</v>
      </c>
      <c r="Q32" s="1159" t="s">
        <v>2878</v>
      </c>
      <c r="R32" s="1159" t="s">
        <v>2878</v>
      </c>
      <c r="S32" s="1159" t="s">
        <v>2878</v>
      </c>
      <c r="T32" s="1159" t="s">
        <v>2878</v>
      </c>
    </row>
    <row r="33" spans="1:20" s="1120" customFormat="1" ht="66" customHeight="1" x14ac:dyDescent="0.3">
      <c r="A33" s="2436"/>
      <c r="B33" s="2455"/>
      <c r="C33" s="2431"/>
      <c r="D33" s="2432"/>
      <c r="E33" s="2425"/>
      <c r="F33" s="2432"/>
      <c r="G33" s="1132" t="s">
        <v>140</v>
      </c>
      <c r="H33" s="1128" t="s">
        <v>2879</v>
      </c>
      <c r="I33" s="1131">
        <v>0.3</v>
      </c>
      <c r="J33" s="1128" t="s">
        <v>370</v>
      </c>
      <c r="K33" s="1133" t="s">
        <v>143</v>
      </c>
      <c r="L33" s="1128" t="s">
        <v>2880</v>
      </c>
      <c r="M33" s="1156">
        <v>1</v>
      </c>
      <c r="N33" s="1122"/>
      <c r="O33" s="701" t="s">
        <v>2881</v>
      </c>
      <c r="P33" s="1157">
        <v>48</v>
      </c>
      <c r="Q33" s="1159" t="s">
        <v>2878</v>
      </c>
      <c r="R33" s="1159" t="s">
        <v>2878</v>
      </c>
      <c r="S33" s="1159" t="s">
        <v>2878</v>
      </c>
      <c r="T33" s="1159" t="s">
        <v>2878</v>
      </c>
    </row>
    <row r="34" spans="1:20" s="1120" customFormat="1" ht="33" x14ac:dyDescent="0.3">
      <c r="A34" s="2436"/>
      <c r="B34" s="2455"/>
      <c r="C34" s="2428" t="s">
        <v>2882</v>
      </c>
      <c r="D34" s="2432">
        <v>0.15</v>
      </c>
      <c r="E34" s="2428" t="s">
        <v>2883</v>
      </c>
      <c r="F34" s="2432">
        <v>1</v>
      </c>
      <c r="G34" s="2456" t="s">
        <v>762</v>
      </c>
      <c r="H34" s="2427" t="s">
        <v>2884</v>
      </c>
      <c r="I34" s="2457">
        <v>1</v>
      </c>
      <c r="J34" s="2427" t="s">
        <v>574</v>
      </c>
      <c r="K34" s="1168" t="s">
        <v>766</v>
      </c>
      <c r="L34" s="1136" t="s">
        <v>2885</v>
      </c>
      <c r="M34" s="1169">
        <v>0.2</v>
      </c>
      <c r="N34" s="1324" t="s">
        <v>3502</v>
      </c>
      <c r="O34" s="701" t="s">
        <v>2886</v>
      </c>
      <c r="P34" s="1156">
        <v>1</v>
      </c>
      <c r="Q34" s="1156">
        <v>1</v>
      </c>
      <c r="R34" s="1156">
        <v>1</v>
      </c>
      <c r="S34" s="1156">
        <v>1</v>
      </c>
      <c r="T34" s="1156">
        <v>1</v>
      </c>
    </row>
    <row r="35" spans="1:20" s="1120" customFormat="1" ht="49.5" x14ac:dyDescent="0.3">
      <c r="A35" s="2436"/>
      <c r="B35" s="2455"/>
      <c r="C35" s="2428"/>
      <c r="D35" s="2432"/>
      <c r="E35" s="2428"/>
      <c r="F35" s="2432"/>
      <c r="G35" s="2456"/>
      <c r="H35" s="2428"/>
      <c r="I35" s="2455"/>
      <c r="J35" s="2428"/>
      <c r="K35" s="1168" t="s">
        <v>770</v>
      </c>
      <c r="L35" s="879" t="s">
        <v>2887</v>
      </c>
      <c r="M35" s="1160">
        <v>0.2</v>
      </c>
      <c r="N35" s="1139" t="s">
        <v>3503</v>
      </c>
      <c r="O35" s="701" t="s">
        <v>2888</v>
      </c>
      <c r="P35" s="1156">
        <v>1</v>
      </c>
      <c r="Q35" s="1156">
        <v>1</v>
      </c>
      <c r="R35" s="1156">
        <v>1</v>
      </c>
      <c r="S35" s="1156">
        <v>1</v>
      </c>
      <c r="T35" s="1156">
        <v>1</v>
      </c>
    </row>
    <row r="36" spans="1:20" s="1120" customFormat="1" ht="49.5" x14ac:dyDescent="0.3">
      <c r="A36" s="2436"/>
      <c r="B36" s="2455"/>
      <c r="C36" s="2428"/>
      <c r="D36" s="2432"/>
      <c r="E36" s="2428"/>
      <c r="F36" s="2432"/>
      <c r="G36" s="2456"/>
      <c r="H36" s="2428"/>
      <c r="I36" s="2455"/>
      <c r="J36" s="2428"/>
      <c r="K36" s="1168" t="s">
        <v>772</v>
      </c>
      <c r="L36" s="879" t="s">
        <v>2889</v>
      </c>
      <c r="M36" s="1160">
        <v>0.1</v>
      </c>
      <c r="N36" s="1139" t="s">
        <v>3503</v>
      </c>
      <c r="O36" s="701" t="s">
        <v>2890</v>
      </c>
      <c r="P36" s="878" t="s">
        <v>3504</v>
      </c>
      <c r="Q36" s="1325"/>
      <c r="R36" s="1325"/>
      <c r="S36" s="1119">
        <v>1</v>
      </c>
      <c r="T36" s="1325"/>
    </row>
    <row r="37" spans="1:20" s="1120" customFormat="1" ht="49.5" x14ac:dyDescent="0.3">
      <c r="A37" s="2436"/>
      <c r="B37" s="2455"/>
      <c r="C37" s="2428"/>
      <c r="D37" s="2432"/>
      <c r="E37" s="2428"/>
      <c r="F37" s="2432"/>
      <c r="G37" s="2456"/>
      <c r="H37" s="2428"/>
      <c r="I37" s="2455"/>
      <c r="J37" s="2428"/>
      <c r="K37" s="1168" t="s">
        <v>2051</v>
      </c>
      <c r="L37" s="879" t="s">
        <v>2891</v>
      </c>
      <c r="M37" s="1160">
        <v>0.1</v>
      </c>
      <c r="N37" s="1139" t="s">
        <v>3503</v>
      </c>
      <c r="O37" s="701" t="s">
        <v>2892</v>
      </c>
      <c r="P37" s="1156">
        <v>1</v>
      </c>
      <c r="Q37" s="1156">
        <v>1</v>
      </c>
      <c r="R37" s="1156">
        <v>1</v>
      </c>
      <c r="S37" s="1156">
        <v>1</v>
      </c>
      <c r="T37" s="1156">
        <v>1</v>
      </c>
    </row>
    <row r="38" spans="1:20" s="1120" customFormat="1" ht="49.5" x14ac:dyDescent="0.3">
      <c r="A38" s="2436"/>
      <c r="B38" s="2455"/>
      <c r="C38" s="2428"/>
      <c r="D38" s="2432"/>
      <c r="E38" s="2428"/>
      <c r="F38" s="2432"/>
      <c r="G38" s="2456"/>
      <c r="H38" s="2428"/>
      <c r="I38" s="2455"/>
      <c r="J38" s="2428"/>
      <c r="K38" s="1168" t="s">
        <v>2054</v>
      </c>
      <c r="L38" s="879" t="s">
        <v>2893</v>
      </c>
      <c r="M38" s="1160">
        <v>0.2</v>
      </c>
      <c r="N38" s="1139" t="s">
        <v>3505</v>
      </c>
      <c r="O38" s="701" t="s">
        <v>2894</v>
      </c>
      <c r="P38" s="1156">
        <v>1</v>
      </c>
      <c r="Q38" s="1156">
        <v>1</v>
      </c>
      <c r="R38" s="1156">
        <v>1</v>
      </c>
      <c r="S38" s="1156">
        <v>1</v>
      </c>
      <c r="T38" s="1156">
        <v>1</v>
      </c>
    </row>
    <row r="39" spans="1:20" s="1120" customFormat="1" ht="66" x14ac:dyDescent="0.3">
      <c r="A39" s="2436"/>
      <c r="B39" s="2455"/>
      <c r="C39" s="2428"/>
      <c r="D39" s="2432"/>
      <c r="E39" s="2428"/>
      <c r="F39" s="2432"/>
      <c r="G39" s="2456"/>
      <c r="H39" s="2428"/>
      <c r="I39" s="2455"/>
      <c r="J39" s="2428"/>
      <c r="K39" s="1168" t="s">
        <v>2057</v>
      </c>
      <c r="L39" s="879" t="s">
        <v>2895</v>
      </c>
      <c r="M39" s="1160">
        <v>0.1</v>
      </c>
      <c r="N39" s="1139" t="s">
        <v>3503</v>
      </c>
      <c r="O39" s="701" t="s">
        <v>2896</v>
      </c>
      <c r="P39" s="878" t="s">
        <v>3506</v>
      </c>
      <c r="Q39" s="1134"/>
      <c r="R39" s="1325"/>
      <c r="S39" s="878">
        <v>1</v>
      </c>
      <c r="T39" s="1325"/>
    </row>
    <row r="40" spans="1:20" s="1120" customFormat="1" ht="49.5" x14ac:dyDescent="0.3">
      <c r="A40" s="2436"/>
      <c r="B40" s="2455"/>
      <c r="C40" s="2428"/>
      <c r="D40" s="2432"/>
      <c r="E40" s="2428"/>
      <c r="F40" s="2432"/>
      <c r="G40" s="2451"/>
      <c r="H40" s="2428"/>
      <c r="I40" s="2455"/>
      <c r="J40" s="2428"/>
      <c r="K40" s="1168" t="s">
        <v>2060</v>
      </c>
      <c r="L40" s="879" t="s">
        <v>2897</v>
      </c>
      <c r="M40" s="1160">
        <v>0.1</v>
      </c>
      <c r="N40" s="1139" t="s">
        <v>3507</v>
      </c>
      <c r="O40" s="701" t="s">
        <v>2898</v>
      </c>
      <c r="P40" s="878">
        <v>12</v>
      </c>
      <c r="Q40" s="878">
        <v>3</v>
      </c>
      <c r="R40" s="878">
        <v>3</v>
      </c>
      <c r="S40" s="878">
        <v>3</v>
      </c>
      <c r="T40" s="878">
        <v>3</v>
      </c>
    </row>
    <row r="41" spans="1:20" s="1120" customFormat="1" ht="99" x14ac:dyDescent="0.3">
      <c r="A41" s="2436"/>
      <c r="B41" s="2455">
        <v>0.5</v>
      </c>
      <c r="C41" s="2425" t="s">
        <v>2899</v>
      </c>
      <c r="D41" s="2432">
        <v>1</v>
      </c>
      <c r="E41" s="2425" t="s">
        <v>2900</v>
      </c>
      <c r="F41" s="2432">
        <v>1</v>
      </c>
      <c r="G41" s="2450" t="s">
        <v>776</v>
      </c>
      <c r="H41" s="2420" t="s">
        <v>2901</v>
      </c>
      <c r="I41" s="2452">
        <v>0.2</v>
      </c>
      <c r="J41" s="2420" t="s">
        <v>370</v>
      </c>
      <c r="K41" s="1158" t="s">
        <v>779</v>
      </c>
      <c r="L41" s="1140" t="s">
        <v>2902</v>
      </c>
      <c r="M41" s="1156">
        <v>0.5</v>
      </c>
      <c r="N41" s="1141" t="s">
        <v>3508</v>
      </c>
      <c r="O41" s="1140" t="s">
        <v>2903</v>
      </c>
      <c r="P41" s="878">
        <v>2</v>
      </c>
      <c r="Q41" s="1325" t="s">
        <v>3509</v>
      </c>
      <c r="R41" s="1134"/>
      <c r="S41" s="1134"/>
      <c r="T41" s="1325" t="s">
        <v>3510</v>
      </c>
    </row>
    <row r="42" spans="1:20" s="1120" customFormat="1" ht="132" x14ac:dyDescent="0.3">
      <c r="A42" s="2436"/>
      <c r="B42" s="2455"/>
      <c r="C42" s="2425"/>
      <c r="D42" s="2432"/>
      <c r="E42" s="2425"/>
      <c r="F42" s="2432"/>
      <c r="G42" s="2451"/>
      <c r="H42" s="2420"/>
      <c r="I42" s="2452"/>
      <c r="J42" s="2420"/>
      <c r="K42" s="1158" t="s">
        <v>927</v>
      </c>
      <c r="L42" s="701" t="s">
        <v>2904</v>
      </c>
      <c r="M42" s="1156">
        <v>0.5</v>
      </c>
      <c r="N42" s="1122" t="s">
        <v>3511</v>
      </c>
      <c r="O42" s="701" t="s">
        <v>2905</v>
      </c>
      <c r="P42" s="878">
        <v>3</v>
      </c>
      <c r="Q42" s="1325" t="s">
        <v>3512</v>
      </c>
      <c r="R42" s="1325" t="s">
        <v>3513</v>
      </c>
      <c r="S42" s="1134"/>
      <c r="T42" s="1325" t="s">
        <v>3513</v>
      </c>
    </row>
    <row r="43" spans="1:20" s="1120" customFormat="1" ht="49.5" x14ac:dyDescent="0.3">
      <c r="A43" s="2436"/>
      <c r="B43" s="2455"/>
      <c r="C43" s="2425"/>
      <c r="D43" s="2432"/>
      <c r="E43" s="2425"/>
      <c r="F43" s="2432"/>
      <c r="G43" s="1131" t="s">
        <v>784</v>
      </c>
      <c r="H43" s="1142" t="s">
        <v>2906</v>
      </c>
      <c r="I43" s="1158">
        <v>0.1</v>
      </c>
      <c r="J43" s="1142" t="s">
        <v>370</v>
      </c>
      <c r="K43" s="1158" t="s">
        <v>787</v>
      </c>
      <c r="L43" s="701" t="s">
        <v>2907</v>
      </c>
      <c r="M43" s="1156">
        <v>1</v>
      </c>
      <c r="N43" s="1122" t="s">
        <v>3514</v>
      </c>
      <c r="O43" s="701" t="s">
        <v>2908</v>
      </c>
      <c r="P43" s="1119">
        <v>48</v>
      </c>
      <c r="Q43" s="1119">
        <v>12</v>
      </c>
      <c r="R43" s="1119">
        <v>12</v>
      </c>
      <c r="S43" s="1119">
        <v>12</v>
      </c>
      <c r="T43" s="1119">
        <v>12</v>
      </c>
    </row>
    <row r="44" spans="1:20" s="1120" customFormat="1" ht="148.5" x14ac:dyDescent="0.3">
      <c r="A44" s="2436"/>
      <c r="B44" s="2455"/>
      <c r="C44" s="2425"/>
      <c r="D44" s="2432"/>
      <c r="E44" s="2425"/>
      <c r="F44" s="2432"/>
      <c r="G44" s="1131" t="s">
        <v>790</v>
      </c>
      <c r="H44" s="1142" t="s">
        <v>2909</v>
      </c>
      <c r="I44" s="1170">
        <v>0.2</v>
      </c>
      <c r="J44" s="1142" t="s">
        <v>370</v>
      </c>
      <c r="K44" s="1170" t="s">
        <v>793</v>
      </c>
      <c r="L44" s="926" t="s">
        <v>2910</v>
      </c>
      <c r="M44" s="1171">
        <v>1</v>
      </c>
      <c r="N44" s="1141" t="s">
        <v>3508</v>
      </c>
      <c r="O44" s="701" t="s">
        <v>2911</v>
      </c>
      <c r="P44" s="1325" t="s">
        <v>3515</v>
      </c>
      <c r="Q44" s="1325" t="s">
        <v>3516</v>
      </c>
      <c r="R44" s="1325" t="s">
        <v>3517</v>
      </c>
      <c r="S44" s="1325" t="s">
        <v>3517</v>
      </c>
      <c r="T44" s="1325" t="s">
        <v>3517</v>
      </c>
    </row>
    <row r="45" spans="1:20" s="1120" customFormat="1" ht="66" x14ac:dyDescent="0.3">
      <c r="A45" s="2436"/>
      <c r="B45" s="2455"/>
      <c r="C45" s="2425"/>
      <c r="D45" s="2432"/>
      <c r="E45" s="2425"/>
      <c r="F45" s="2432"/>
      <c r="G45" s="2453" t="s">
        <v>795</v>
      </c>
      <c r="H45" s="1472" t="s">
        <v>2912</v>
      </c>
      <c r="I45" s="2454">
        <v>0.3</v>
      </c>
      <c r="J45" s="1472" t="s">
        <v>370</v>
      </c>
      <c r="K45" s="1172" t="s">
        <v>798</v>
      </c>
      <c r="L45" s="879" t="s">
        <v>2913</v>
      </c>
      <c r="M45" s="1171">
        <v>0.5</v>
      </c>
      <c r="N45" s="1147"/>
      <c r="O45" s="701" t="s">
        <v>2914</v>
      </c>
      <c r="P45" s="1173" t="s">
        <v>2915</v>
      </c>
      <c r="Q45" s="1173">
        <v>1</v>
      </c>
      <c r="R45" s="1173">
        <v>1</v>
      </c>
      <c r="S45" s="1173">
        <v>1</v>
      </c>
      <c r="T45" s="1173">
        <v>1</v>
      </c>
    </row>
    <row r="46" spans="1:20" s="1120" customFormat="1" ht="49.5" x14ac:dyDescent="0.3">
      <c r="A46" s="2436"/>
      <c r="B46" s="2455"/>
      <c r="C46" s="2425"/>
      <c r="D46" s="2432"/>
      <c r="E46" s="2425"/>
      <c r="F46" s="2432"/>
      <c r="G46" s="2453"/>
      <c r="H46" s="1472"/>
      <c r="I46" s="2454"/>
      <c r="J46" s="1472"/>
      <c r="K46" s="1172" t="s">
        <v>931</v>
      </c>
      <c r="L46" s="701" t="s">
        <v>2916</v>
      </c>
      <c r="M46" s="1171">
        <v>0.5</v>
      </c>
      <c r="N46" s="1147"/>
      <c r="O46" s="701" t="s">
        <v>2917</v>
      </c>
      <c r="P46" s="1174" t="s">
        <v>2918</v>
      </c>
      <c r="Q46" s="1175" t="s">
        <v>2919</v>
      </c>
      <c r="R46" s="1175" t="s">
        <v>2919</v>
      </c>
      <c r="S46" s="1175" t="s">
        <v>2919</v>
      </c>
      <c r="T46" s="1175" t="s">
        <v>2919</v>
      </c>
    </row>
    <row r="47" spans="1:20" ht="181.5" x14ac:dyDescent="0.3">
      <c r="A47" s="2436"/>
      <c r="B47" s="2455"/>
      <c r="C47" s="2425"/>
      <c r="D47" s="2432"/>
      <c r="E47" s="2425"/>
      <c r="F47" s="2432"/>
      <c r="G47" s="1171" t="s">
        <v>930</v>
      </c>
      <c r="H47" s="701" t="s">
        <v>2920</v>
      </c>
      <c r="I47" s="1171">
        <v>0.2</v>
      </c>
      <c r="J47" s="701" t="s">
        <v>370</v>
      </c>
      <c r="K47" s="1171" t="s">
        <v>1087</v>
      </c>
      <c r="L47" s="701" t="s">
        <v>2921</v>
      </c>
      <c r="M47" s="1149">
        <v>1</v>
      </c>
      <c r="N47" s="1150"/>
      <c r="O47" s="701" t="s">
        <v>2922</v>
      </c>
      <c r="P47" s="1175" t="s">
        <v>2923</v>
      </c>
      <c r="Q47" s="1173">
        <v>0.2</v>
      </c>
      <c r="R47" s="1173">
        <v>0.3</v>
      </c>
      <c r="S47" s="1173">
        <v>0.3</v>
      </c>
      <c r="T47" s="1173">
        <v>0.2</v>
      </c>
    </row>
  </sheetData>
  <sheetProtection password="DDB6" sheet="1"/>
  <mergeCells count="80">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H30:H31"/>
    <mergeCell ref="I30:I31"/>
    <mergeCell ref="J30:J31"/>
    <mergeCell ref="C34:C40"/>
    <mergeCell ref="D34:D40"/>
    <mergeCell ref="E34:E40"/>
    <mergeCell ref="F34:F40"/>
    <mergeCell ref="G34:G40"/>
    <mergeCell ref="H34:H40"/>
    <mergeCell ref="I34:I40"/>
    <mergeCell ref="J34:J40"/>
    <mergeCell ref="C30:C33"/>
    <mergeCell ref="D30:D33"/>
    <mergeCell ref="E30:E33"/>
    <mergeCell ref="F30:F33"/>
    <mergeCell ref="G30:G31"/>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47"/>
  <sheetViews>
    <sheetView topLeftCell="F1" zoomScale="75" zoomScaleNormal="75" workbookViewId="0">
      <selection activeCell="L39" sqref="L39"/>
    </sheetView>
  </sheetViews>
  <sheetFormatPr baseColWidth="10" defaultRowHeight="16.5" x14ac:dyDescent="0.3"/>
  <cols>
    <col min="1" max="1" width="13.425781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7" style="1178" customWidth="1"/>
    <col min="10" max="10" width="21" style="1178" customWidth="1"/>
    <col min="11" max="11" width="7" style="1178" customWidth="1"/>
    <col min="12" max="12" width="53.42578125" style="1" customWidth="1"/>
    <col min="13" max="13" width="7.5703125" style="1155" customWidth="1"/>
    <col min="14" max="14" width="21" style="1151" customWidth="1"/>
    <col min="15" max="15" width="39.85546875" style="1151" customWidth="1"/>
    <col min="16" max="16" width="20.5703125" style="1151" customWidth="1"/>
    <col min="17" max="17" width="11.42578125" style="1151"/>
    <col min="18" max="18" width="10.140625" style="1151" customWidth="1"/>
    <col min="19" max="19" width="11.42578125" style="1151"/>
    <col min="20" max="20" width="10" style="1151" customWidth="1"/>
    <col min="21" max="21" width="26" style="1155" hidden="1" customWidth="1"/>
    <col min="22" max="22" width="0" style="1151" hidden="1" customWidth="1"/>
    <col min="23" max="16384" width="11.42578125" style="1151"/>
  </cols>
  <sheetData>
    <row r="1" spans="1:21"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1"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1"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1"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1"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1"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1"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1"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1" s="287" customFormat="1" ht="30" customHeight="1" x14ac:dyDescent="0.3">
      <c r="A9" s="1429" t="s">
        <v>3518</v>
      </c>
      <c r="B9" s="1429"/>
      <c r="C9" s="1429"/>
      <c r="D9" s="1429"/>
      <c r="E9" s="1429"/>
      <c r="F9" s="1429"/>
      <c r="G9" s="1429"/>
      <c r="H9" s="1429"/>
      <c r="I9" s="1429"/>
      <c r="J9" s="1429"/>
      <c r="K9" s="1429"/>
      <c r="L9" s="1429"/>
      <c r="M9" s="1429"/>
      <c r="N9" s="1429"/>
      <c r="O9" s="1429"/>
      <c r="P9" s="1429"/>
      <c r="Q9" s="1429"/>
      <c r="R9" s="1429"/>
      <c r="S9" s="1429"/>
      <c r="T9" s="1429"/>
      <c r="U9" s="1326"/>
    </row>
    <row r="10" spans="1:21"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c r="U10" s="1326"/>
    </row>
    <row r="11" spans="1:21" s="1113"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35" t="s">
        <v>2810</v>
      </c>
      <c r="Q11" s="2435"/>
      <c r="R11" s="2435"/>
      <c r="S11" s="2435"/>
      <c r="T11" s="2435"/>
    </row>
    <row r="12" spans="1:21" s="1113" customFormat="1"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c r="U12" s="1327" t="s">
        <v>1</v>
      </c>
    </row>
    <row r="13" spans="1:21" s="1120" customFormat="1" ht="99" x14ac:dyDescent="0.3">
      <c r="A13" s="2436" t="s">
        <v>2813</v>
      </c>
      <c r="B13" s="2455">
        <v>0.5</v>
      </c>
      <c r="C13" s="1114" t="s">
        <v>2814</v>
      </c>
      <c r="D13" s="1131">
        <v>0.15</v>
      </c>
      <c r="E13" s="1114" t="s">
        <v>2815</v>
      </c>
      <c r="F13" s="1131">
        <v>1</v>
      </c>
      <c r="G13" s="1131" t="s">
        <v>65</v>
      </c>
      <c r="H13" s="1114" t="s">
        <v>2816</v>
      </c>
      <c r="I13" s="1131">
        <v>1</v>
      </c>
      <c r="J13" s="1114" t="s">
        <v>370</v>
      </c>
      <c r="K13" s="1131" t="s">
        <v>69</v>
      </c>
      <c r="L13" s="1116" t="s">
        <v>2817</v>
      </c>
      <c r="M13" s="1156">
        <v>1</v>
      </c>
      <c r="N13" s="1118" t="s">
        <v>3519</v>
      </c>
      <c r="O13" s="1116" t="s">
        <v>2819</v>
      </c>
      <c r="P13" s="1134">
        <v>8</v>
      </c>
      <c r="Q13" s="1134">
        <v>2</v>
      </c>
      <c r="R13" s="1134">
        <v>2</v>
      </c>
      <c r="S13" s="1134">
        <v>2</v>
      </c>
      <c r="T13" s="1134">
        <v>2</v>
      </c>
      <c r="U13" s="1328" t="s">
        <v>3520</v>
      </c>
    </row>
    <row r="14" spans="1:21" s="1120" customFormat="1" ht="66" x14ac:dyDescent="0.3">
      <c r="A14" s="2436"/>
      <c r="B14" s="2455"/>
      <c r="C14" s="2433" t="s">
        <v>2820</v>
      </c>
      <c r="D14" s="2432">
        <v>0.2</v>
      </c>
      <c r="E14" s="2425" t="s">
        <v>2821</v>
      </c>
      <c r="F14" s="2452">
        <v>0.5</v>
      </c>
      <c r="G14" s="1158" t="s">
        <v>84</v>
      </c>
      <c r="H14" s="709" t="s">
        <v>2822</v>
      </c>
      <c r="I14" s="1158">
        <v>0.8</v>
      </c>
      <c r="J14" s="709" t="s">
        <v>370</v>
      </c>
      <c r="K14" s="1158" t="s">
        <v>87</v>
      </c>
      <c r="L14" s="701" t="s">
        <v>2823</v>
      </c>
      <c r="M14" s="1156">
        <v>1</v>
      </c>
      <c r="N14" s="1122" t="s">
        <v>3119</v>
      </c>
      <c r="O14" s="701" t="s">
        <v>2825</v>
      </c>
      <c r="P14" s="1122" t="s">
        <v>3521</v>
      </c>
      <c r="Q14" s="1122" t="s">
        <v>3119</v>
      </c>
      <c r="R14" s="1122" t="s">
        <v>3119</v>
      </c>
      <c r="S14" s="1122" t="s">
        <v>3119</v>
      </c>
      <c r="T14" s="1122" t="s">
        <v>3119</v>
      </c>
      <c r="U14" s="1328" t="s">
        <v>3520</v>
      </c>
    </row>
    <row r="15" spans="1:21" s="1120" customFormat="1" ht="55.5" customHeight="1" x14ac:dyDescent="0.3">
      <c r="A15" s="2436"/>
      <c r="B15" s="2455"/>
      <c r="C15" s="2433"/>
      <c r="D15" s="2432"/>
      <c r="E15" s="2425"/>
      <c r="F15" s="2452"/>
      <c r="G15" s="1158" t="s">
        <v>93</v>
      </c>
      <c r="H15" s="709" t="s">
        <v>2827</v>
      </c>
      <c r="I15" s="1158">
        <v>0.2</v>
      </c>
      <c r="J15" s="709" t="s">
        <v>370</v>
      </c>
      <c r="K15" s="1158" t="s">
        <v>97</v>
      </c>
      <c r="L15" s="701" t="s">
        <v>2828</v>
      </c>
      <c r="M15" s="1156">
        <v>1</v>
      </c>
      <c r="N15" s="1122" t="s">
        <v>3522</v>
      </c>
      <c r="O15" s="701" t="s">
        <v>2830</v>
      </c>
      <c r="P15" s="1134">
        <v>4</v>
      </c>
      <c r="Q15" s="1134">
        <v>1</v>
      </c>
      <c r="R15" s="1134">
        <v>1</v>
      </c>
      <c r="S15" s="1134">
        <v>1</v>
      </c>
      <c r="T15" s="1134">
        <v>1</v>
      </c>
      <c r="U15" s="1328" t="s">
        <v>3520</v>
      </c>
    </row>
    <row r="16" spans="1:21" s="1120" customFormat="1" ht="49.5" x14ac:dyDescent="0.3">
      <c r="A16" s="2436"/>
      <c r="B16" s="2455"/>
      <c r="C16" s="2433"/>
      <c r="D16" s="2432"/>
      <c r="E16" s="2425" t="s">
        <v>2831</v>
      </c>
      <c r="F16" s="2452">
        <v>0.5</v>
      </c>
      <c r="G16" s="2452" t="s">
        <v>101</v>
      </c>
      <c r="H16" s="2425" t="s">
        <v>2832</v>
      </c>
      <c r="I16" s="2452">
        <v>1</v>
      </c>
      <c r="J16" s="2425" t="s">
        <v>370</v>
      </c>
      <c r="K16" s="1158" t="s">
        <v>104</v>
      </c>
      <c r="L16" s="701" t="s">
        <v>2833</v>
      </c>
      <c r="M16" s="1156">
        <v>0.2</v>
      </c>
      <c r="N16" s="1122" t="s">
        <v>3523</v>
      </c>
      <c r="O16" s="724" t="s">
        <v>2834</v>
      </c>
      <c r="P16" s="1134">
        <v>8</v>
      </c>
      <c r="Q16" s="1134">
        <v>2</v>
      </c>
      <c r="R16" s="1134">
        <v>2</v>
      </c>
      <c r="S16" s="1134">
        <v>2</v>
      </c>
      <c r="T16" s="1134">
        <v>2</v>
      </c>
      <c r="U16" s="1328" t="s">
        <v>3520</v>
      </c>
    </row>
    <row r="17" spans="1:27" s="1120" customFormat="1" ht="49.5" x14ac:dyDescent="0.3">
      <c r="A17" s="2436"/>
      <c r="B17" s="2455"/>
      <c r="C17" s="2433"/>
      <c r="D17" s="2432"/>
      <c r="E17" s="2425"/>
      <c r="F17" s="2452"/>
      <c r="G17" s="2452"/>
      <c r="H17" s="2425"/>
      <c r="I17" s="2452"/>
      <c r="J17" s="2425"/>
      <c r="K17" s="1158" t="s">
        <v>341</v>
      </c>
      <c r="L17" s="879" t="s">
        <v>2835</v>
      </c>
      <c r="M17" s="1160">
        <v>0.5</v>
      </c>
      <c r="N17" s="1124" t="s">
        <v>3522</v>
      </c>
      <c r="O17" s="724" t="s">
        <v>2836</v>
      </c>
      <c r="P17" s="1134">
        <v>4</v>
      </c>
      <c r="Q17" s="1134">
        <v>1</v>
      </c>
      <c r="R17" s="1134">
        <v>1</v>
      </c>
      <c r="S17" s="1134">
        <v>1</v>
      </c>
      <c r="T17" s="1134">
        <v>1</v>
      </c>
      <c r="U17" s="1328" t="s">
        <v>3520</v>
      </c>
    </row>
    <row r="18" spans="1:27" s="1120" customFormat="1" ht="33" x14ac:dyDescent="0.3">
      <c r="A18" s="2436"/>
      <c r="B18" s="2455"/>
      <c r="C18" s="2433"/>
      <c r="D18" s="2432"/>
      <c r="E18" s="2425"/>
      <c r="F18" s="2452"/>
      <c r="G18" s="2452"/>
      <c r="H18" s="2425"/>
      <c r="I18" s="2452"/>
      <c r="J18" s="2425"/>
      <c r="K18" s="1158" t="s">
        <v>342</v>
      </c>
      <c r="L18" s="701" t="s">
        <v>2837</v>
      </c>
      <c r="M18" s="1156">
        <v>0.3</v>
      </c>
      <c r="N18" s="1122" t="s">
        <v>3522</v>
      </c>
      <c r="O18" s="701" t="s">
        <v>2825</v>
      </c>
      <c r="P18" s="1134">
        <v>4</v>
      </c>
      <c r="Q18" s="1134">
        <v>1</v>
      </c>
      <c r="R18" s="1134">
        <v>1</v>
      </c>
      <c r="S18" s="1134">
        <v>1</v>
      </c>
      <c r="T18" s="1134">
        <v>1</v>
      </c>
      <c r="U18" s="1328"/>
    </row>
    <row r="19" spans="1:27" s="1120" customFormat="1" ht="132" customHeight="1" x14ac:dyDescent="0.3">
      <c r="A19" s="2436"/>
      <c r="B19" s="2455"/>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127" t="s">
        <v>2842</v>
      </c>
      <c r="P19" s="1119">
        <v>4</v>
      </c>
      <c r="Q19" s="1119">
        <v>1</v>
      </c>
      <c r="R19" s="1119">
        <v>1</v>
      </c>
      <c r="S19" s="1119">
        <v>1</v>
      </c>
      <c r="T19" s="1119">
        <v>1</v>
      </c>
    </row>
    <row r="20" spans="1:27" s="1120" customFormat="1" ht="188.25" customHeight="1" x14ac:dyDescent="0.3">
      <c r="A20" s="2436"/>
      <c r="B20" s="2455"/>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7" s="1120" customFormat="1" ht="116.25" customHeight="1" x14ac:dyDescent="0.3">
      <c r="A21" s="2436"/>
      <c r="B21" s="2455"/>
      <c r="C21" s="2433"/>
      <c r="D21" s="2432"/>
      <c r="E21" s="2425"/>
      <c r="F21" s="2432"/>
      <c r="G21" s="2456"/>
      <c r="H21" s="2431"/>
      <c r="I21" s="2452"/>
      <c r="J21" s="2431"/>
      <c r="K21" s="1158" t="s">
        <v>1755</v>
      </c>
      <c r="L21" s="1164" t="s">
        <v>2845</v>
      </c>
      <c r="M21" s="1156">
        <v>0.15</v>
      </c>
      <c r="N21" s="1126"/>
      <c r="O21" s="1127" t="s">
        <v>2846</v>
      </c>
      <c r="P21" s="1119">
        <v>3</v>
      </c>
      <c r="Q21" s="1119"/>
      <c r="R21" s="1119">
        <v>1</v>
      </c>
      <c r="S21" s="1119">
        <v>1</v>
      </c>
      <c r="T21" s="1119">
        <v>1</v>
      </c>
    </row>
    <row r="22" spans="1:27" s="1120" customFormat="1" ht="121.5" customHeight="1" x14ac:dyDescent="0.3">
      <c r="A22" s="2436"/>
      <c r="B22" s="2455"/>
      <c r="C22" s="2433"/>
      <c r="D22" s="2432"/>
      <c r="E22" s="2425"/>
      <c r="F22" s="2432"/>
      <c r="G22" s="2456"/>
      <c r="H22" s="2431"/>
      <c r="I22" s="2452"/>
      <c r="J22" s="2431"/>
      <c r="K22" s="1158" t="s">
        <v>2197</v>
      </c>
      <c r="L22" s="1164" t="s">
        <v>2978</v>
      </c>
      <c r="M22" s="1156">
        <v>0.1</v>
      </c>
      <c r="N22" s="1126"/>
      <c r="O22" s="1127" t="s">
        <v>2848</v>
      </c>
      <c r="P22" s="1119">
        <v>9</v>
      </c>
      <c r="Q22" s="1119"/>
      <c r="R22" s="1119">
        <v>3</v>
      </c>
      <c r="S22" s="1119">
        <v>3</v>
      </c>
      <c r="T22" s="1119">
        <v>3</v>
      </c>
    </row>
    <row r="23" spans="1:27" s="1120" customFormat="1" ht="116.25" customHeight="1" x14ac:dyDescent="0.3">
      <c r="A23" s="2436"/>
      <c r="B23" s="2455"/>
      <c r="C23" s="2433"/>
      <c r="D23" s="2432"/>
      <c r="E23" s="2425"/>
      <c r="F23" s="2432"/>
      <c r="G23" s="2456"/>
      <c r="H23" s="2431"/>
      <c r="I23" s="2452"/>
      <c r="J23" s="2431"/>
      <c r="K23" s="1158" t="s">
        <v>2201</v>
      </c>
      <c r="L23" s="1164" t="s">
        <v>2849</v>
      </c>
      <c r="M23" s="1156">
        <v>0.1</v>
      </c>
      <c r="N23" s="1126"/>
      <c r="O23" s="1127" t="s">
        <v>2933</v>
      </c>
      <c r="P23" s="1119">
        <v>3</v>
      </c>
      <c r="Q23" s="1119"/>
      <c r="R23" s="1119">
        <v>1</v>
      </c>
      <c r="S23" s="1119">
        <v>1</v>
      </c>
      <c r="T23" s="1119">
        <v>1</v>
      </c>
    </row>
    <row r="24" spans="1:27" s="1120" customFormat="1" ht="77.25" customHeight="1" x14ac:dyDescent="0.3">
      <c r="A24" s="2436"/>
      <c r="B24" s="2455"/>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7" s="1120" customFormat="1" ht="68.25" customHeight="1" x14ac:dyDescent="0.3">
      <c r="A25" s="2436"/>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7" s="1120" customFormat="1" ht="49.5" x14ac:dyDescent="0.3">
      <c r="A26" s="2436"/>
      <c r="B26" s="2455"/>
      <c r="C26" s="2433" t="s">
        <v>2855</v>
      </c>
      <c r="D26" s="2432">
        <v>0.15</v>
      </c>
      <c r="E26" s="2425" t="s">
        <v>2856</v>
      </c>
      <c r="F26" s="2432">
        <v>1</v>
      </c>
      <c r="G26" s="2432" t="s">
        <v>121</v>
      </c>
      <c r="H26" s="2431" t="s">
        <v>2857</v>
      </c>
      <c r="I26" s="2432">
        <v>1</v>
      </c>
      <c r="J26" s="2431" t="s">
        <v>370</v>
      </c>
      <c r="K26" s="1131" t="s">
        <v>124</v>
      </c>
      <c r="L26" s="1129" t="s">
        <v>2858</v>
      </c>
      <c r="M26" s="1156">
        <v>0.25</v>
      </c>
      <c r="N26" s="1329" t="s">
        <v>3524</v>
      </c>
      <c r="O26" s="1129" t="s">
        <v>2860</v>
      </c>
      <c r="P26" s="1329" t="s">
        <v>3119</v>
      </c>
      <c r="Q26" s="1329" t="s">
        <v>3119</v>
      </c>
      <c r="R26" s="1329" t="s">
        <v>3119</v>
      </c>
      <c r="S26" s="1329" t="s">
        <v>3119</v>
      </c>
      <c r="T26" s="1329" t="s">
        <v>3119</v>
      </c>
      <c r="U26" s="1328" t="s">
        <v>3520</v>
      </c>
    </row>
    <row r="27" spans="1:27" s="1120" customFormat="1" ht="66" x14ac:dyDescent="0.3">
      <c r="A27" s="2436"/>
      <c r="B27" s="2455"/>
      <c r="C27" s="2433"/>
      <c r="D27" s="2432"/>
      <c r="E27" s="2425"/>
      <c r="F27" s="2432"/>
      <c r="G27" s="2432"/>
      <c r="H27" s="2431"/>
      <c r="I27" s="2432"/>
      <c r="J27" s="2431"/>
      <c r="K27" s="1131" t="s">
        <v>1020</v>
      </c>
      <c r="L27" s="1129" t="s">
        <v>2861</v>
      </c>
      <c r="M27" s="1156">
        <v>0.25</v>
      </c>
      <c r="N27" s="1130" t="s">
        <v>3522</v>
      </c>
      <c r="O27" s="1129" t="s">
        <v>2863</v>
      </c>
      <c r="P27" s="1134">
        <v>8</v>
      </c>
      <c r="Q27" s="1134">
        <v>2</v>
      </c>
      <c r="R27" s="1134">
        <v>2</v>
      </c>
      <c r="S27" s="1134">
        <v>2</v>
      </c>
      <c r="T27" s="1134">
        <v>2</v>
      </c>
      <c r="U27" s="1328" t="s">
        <v>3520</v>
      </c>
    </row>
    <row r="28" spans="1:27" s="1120" customFormat="1" ht="66" x14ac:dyDescent="0.3">
      <c r="A28" s="2436"/>
      <c r="B28" s="2455"/>
      <c r="C28" s="2433"/>
      <c r="D28" s="2432"/>
      <c r="E28" s="2425"/>
      <c r="F28" s="2432"/>
      <c r="G28" s="2432"/>
      <c r="H28" s="2431"/>
      <c r="I28" s="2432"/>
      <c r="J28" s="2431"/>
      <c r="K28" s="1131" t="s">
        <v>1775</v>
      </c>
      <c r="L28" s="1129" t="s">
        <v>2864</v>
      </c>
      <c r="M28" s="1156">
        <v>0.25</v>
      </c>
      <c r="N28" s="1130" t="s">
        <v>3119</v>
      </c>
      <c r="O28" s="1129" t="s">
        <v>2865</v>
      </c>
      <c r="P28" s="1329" t="s">
        <v>3525</v>
      </c>
      <c r="Q28" s="1329" t="s">
        <v>3119</v>
      </c>
      <c r="R28" s="1329" t="s">
        <v>3119</v>
      </c>
      <c r="S28" s="1329" t="s">
        <v>3119</v>
      </c>
      <c r="T28" s="1329" t="s">
        <v>3119</v>
      </c>
      <c r="U28" s="1328" t="s">
        <v>3520</v>
      </c>
    </row>
    <row r="29" spans="1:27" s="1120" customFormat="1" ht="82.5" x14ac:dyDescent="0.3">
      <c r="A29" s="2436"/>
      <c r="B29" s="2455"/>
      <c r="C29" s="2433"/>
      <c r="D29" s="2432"/>
      <c r="E29" s="2425"/>
      <c r="F29" s="2432"/>
      <c r="G29" s="2432"/>
      <c r="H29" s="2431"/>
      <c r="I29" s="2432"/>
      <c r="J29" s="2431"/>
      <c r="K29" s="1131" t="s">
        <v>1778</v>
      </c>
      <c r="L29" s="1129" t="s">
        <v>2866</v>
      </c>
      <c r="M29" s="1156">
        <v>0.25</v>
      </c>
      <c r="N29" s="1130" t="s">
        <v>3522</v>
      </c>
      <c r="O29" s="1129" t="s">
        <v>2867</v>
      </c>
      <c r="P29" s="1330" t="s">
        <v>3526</v>
      </c>
      <c r="Q29" s="1330" t="s">
        <v>3526</v>
      </c>
      <c r="R29" s="1330" t="s">
        <v>3526</v>
      </c>
      <c r="S29" s="1330" t="s">
        <v>3526</v>
      </c>
      <c r="T29" s="1330" t="s">
        <v>3526</v>
      </c>
      <c r="U29" s="1331" t="s">
        <v>3527</v>
      </c>
      <c r="V29" s="1120" t="s">
        <v>3528</v>
      </c>
    </row>
    <row r="30" spans="1:27" s="1120" customFormat="1" ht="106.5" customHeight="1" x14ac:dyDescent="0.3">
      <c r="A30" s="2436"/>
      <c r="B30" s="2455"/>
      <c r="C30" s="2431" t="s">
        <v>2868</v>
      </c>
      <c r="D30" s="2432">
        <v>0.15</v>
      </c>
      <c r="E30" s="2425" t="s">
        <v>2869</v>
      </c>
      <c r="F30" s="2432">
        <v>1</v>
      </c>
      <c r="G30" s="2432" t="s">
        <v>127</v>
      </c>
      <c r="H30" s="2425" t="s">
        <v>2870</v>
      </c>
      <c r="I30" s="2432">
        <v>0.4</v>
      </c>
      <c r="J30" s="2425" t="s">
        <v>370</v>
      </c>
      <c r="K30" s="1131" t="s">
        <v>130</v>
      </c>
      <c r="L30" s="701" t="s">
        <v>2871</v>
      </c>
      <c r="M30" s="1156">
        <v>0.5</v>
      </c>
      <c r="N30" s="1122" t="s">
        <v>3522</v>
      </c>
      <c r="O30" s="701" t="s">
        <v>2872</v>
      </c>
      <c r="P30" s="1161">
        <v>1</v>
      </c>
      <c r="Q30" s="1161">
        <v>1</v>
      </c>
      <c r="R30" s="1161">
        <v>1</v>
      </c>
      <c r="S30" s="1161">
        <v>1</v>
      </c>
      <c r="T30" s="1161">
        <v>1</v>
      </c>
      <c r="U30" s="1331" t="s">
        <v>3529</v>
      </c>
      <c r="V30" s="1254" t="s">
        <v>3530</v>
      </c>
      <c r="W30" s="1254"/>
      <c r="X30" s="1254"/>
      <c r="Y30" s="1254"/>
      <c r="Z30" s="1254"/>
      <c r="AA30" s="1254"/>
    </row>
    <row r="31" spans="1:27" s="1120" customFormat="1" ht="33" x14ac:dyDescent="0.3">
      <c r="A31" s="2436"/>
      <c r="B31" s="2455"/>
      <c r="C31" s="2431"/>
      <c r="D31" s="2432"/>
      <c r="E31" s="2425"/>
      <c r="F31" s="2432"/>
      <c r="G31" s="2432"/>
      <c r="H31" s="2425"/>
      <c r="I31" s="2432"/>
      <c r="J31" s="2425"/>
      <c r="K31" s="1131" t="s">
        <v>737</v>
      </c>
      <c r="L31" s="701" t="s">
        <v>2873</v>
      </c>
      <c r="M31" s="1156">
        <v>0.5</v>
      </c>
      <c r="N31" s="1122" t="s">
        <v>3522</v>
      </c>
      <c r="O31" s="701" t="s">
        <v>2874</v>
      </c>
      <c r="P31" s="1161">
        <v>1</v>
      </c>
      <c r="Q31" s="1161">
        <v>1</v>
      </c>
      <c r="R31" s="1161">
        <v>1</v>
      </c>
      <c r="S31" s="1161">
        <v>1</v>
      </c>
      <c r="T31" s="1161">
        <v>1</v>
      </c>
      <c r="U31" s="1331" t="s">
        <v>3529</v>
      </c>
      <c r="V31" s="1120" t="s">
        <v>3531</v>
      </c>
    </row>
    <row r="32" spans="1:27" s="1120" customFormat="1" ht="94.5" customHeight="1" x14ac:dyDescent="0.3">
      <c r="A32" s="2436"/>
      <c r="B32" s="2455"/>
      <c r="C32" s="2431"/>
      <c r="D32" s="2432"/>
      <c r="E32" s="2425"/>
      <c r="F32" s="2432"/>
      <c r="G32" s="1131" t="s">
        <v>132</v>
      </c>
      <c r="H32" s="709" t="s">
        <v>2875</v>
      </c>
      <c r="I32" s="1131">
        <v>0.3</v>
      </c>
      <c r="J32" s="709" t="s">
        <v>370</v>
      </c>
      <c r="K32" s="1131" t="s">
        <v>136</v>
      </c>
      <c r="L32" s="701" t="s">
        <v>2876</v>
      </c>
      <c r="M32" s="1156">
        <v>1</v>
      </c>
      <c r="N32" s="1122"/>
      <c r="O32" s="701" t="s">
        <v>2877</v>
      </c>
      <c r="P32" s="1157">
        <v>48</v>
      </c>
      <c r="Q32" s="1159" t="s">
        <v>2878</v>
      </c>
      <c r="R32" s="1159" t="s">
        <v>2878</v>
      </c>
      <c r="S32" s="1159" t="s">
        <v>2878</v>
      </c>
      <c r="T32" s="1159" t="s">
        <v>2878</v>
      </c>
    </row>
    <row r="33" spans="1:22" s="1120" customFormat="1" ht="66" x14ac:dyDescent="0.3">
      <c r="A33" s="2436"/>
      <c r="B33" s="2455"/>
      <c r="C33" s="2431"/>
      <c r="D33" s="2432"/>
      <c r="E33" s="2425"/>
      <c r="F33" s="2432"/>
      <c r="G33" s="1132" t="s">
        <v>140</v>
      </c>
      <c r="H33" s="1128" t="s">
        <v>2879</v>
      </c>
      <c r="I33" s="1131">
        <v>0.3</v>
      </c>
      <c r="J33" s="1128" t="s">
        <v>370</v>
      </c>
      <c r="K33" s="1133" t="s">
        <v>143</v>
      </c>
      <c r="L33" s="1128" t="s">
        <v>2880</v>
      </c>
      <c r="M33" s="1156">
        <v>1</v>
      </c>
      <c r="N33" s="1122"/>
      <c r="O33" s="701" t="s">
        <v>2881</v>
      </c>
      <c r="P33" s="1157">
        <v>48</v>
      </c>
      <c r="Q33" s="1159" t="s">
        <v>2878</v>
      </c>
      <c r="R33" s="1159" t="s">
        <v>2878</v>
      </c>
      <c r="S33" s="1159" t="s">
        <v>2878</v>
      </c>
      <c r="T33" s="1159" t="s">
        <v>2878</v>
      </c>
      <c r="U33" s="1328" t="s">
        <v>3532</v>
      </c>
      <c r="V33" s="1120" t="s">
        <v>3533</v>
      </c>
    </row>
    <row r="34" spans="1:22" s="1120" customFormat="1" ht="33" x14ac:dyDescent="0.3">
      <c r="A34" s="2436"/>
      <c r="B34" s="2455"/>
      <c r="C34" s="2428" t="s">
        <v>2882</v>
      </c>
      <c r="D34" s="2432">
        <v>0.15</v>
      </c>
      <c r="E34" s="2428" t="s">
        <v>2883</v>
      </c>
      <c r="F34" s="2432">
        <v>1</v>
      </c>
      <c r="G34" s="2456" t="s">
        <v>762</v>
      </c>
      <c r="H34" s="2427" t="s">
        <v>2884</v>
      </c>
      <c r="I34" s="2457">
        <v>1</v>
      </c>
      <c r="J34" s="2427" t="s">
        <v>574</v>
      </c>
      <c r="K34" s="1168" t="s">
        <v>766</v>
      </c>
      <c r="L34" s="1136" t="s">
        <v>2885</v>
      </c>
      <c r="M34" s="1169">
        <v>0.2</v>
      </c>
      <c r="N34" s="879" t="s">
        <v>3522</v>
      </c>
      <c r="O34" s="701" t="s">
        <v>2886</v>
      </c>
      <c r="P34" s="1161">
        <v>1</v>
      </c>
      <c r="Q34" s="1161">
        <v>1</v>
      </c>
      <c r="R34" s="1161">
        <v>1</v>
      </c>
      <c r="S34" s="1161">
        <v>1</v>
      </c>
      <c r="T34" s="1161">
        <v>1</v>
      </c>
      <c r="U34" s="1331" t="s">
        <v>3529</v>
      </c>
      <c r="V34" s="1120" t="s">
        <v>3531</v>
      </c>
    </row>
    <row r="35" spans="1:22" s="1120" customFormat="1" ht="33" x14ac:dyDescent="0.3">
      <c r="A35" s="2436"/>
      <c r="B35" s="2455"/>
      <c r="C35" s="2428"/>
      <c r="D35" s="2432"/>
      <c r="E35" s="2428"/>
      <c r="F35" s="2432"/>
      <c r="G35" s="2456"/>
      <c r="H35" s="2428"/>
      <c r="I35" s="2455"/>
      <c r="J35" s="2428"/>
      <c r="K35" s="1168" t="s">
        <v>770</v>
      </c>
      <c r="L35" s="879" t="s">
        <v>2887</v>
      </c>
      <c r="M35" s="1160">
        <v>0.2</v>
      </c>
      <c r="N35" s="879" t="s">
        <v>3522</v>
      </c>
      <c r="O35" s="701" t="s">
        <v>2888</v>
      </c>
      <c r="P35" s="1161">
        <v>1</v>
      </c>
      <c r="Q35" s="1161">
        <v>1</v>
      </c>
      <c r="R35" s="1161">
        <v>1</v>
      </c>
      <c r="S35" s="1161">
        <v>1</v>
      </c>
      <c r="T35" s="1161">
        <v>1</v>
      </c>
      <c r="U35" s="1331" t="s">
        <v>3529</v>
      </c>
      <c r="V35" s="1120" t="s">
        <v>3531</v>
      </c>
    </row>
    <row r="36" spans="1:22" s="1120" customFormat="1" ht="27.6" customHeight="1" x14ac:dyDescent="0.3">
      <c r="A36" s="2436"/>
      <c r="B36" s="2455"/>
      <c r="C36" s="2428"/>
      <c r="D36" s="2432"/>
      <c r="E36" s="2428"/>
      <c r="F36" s="2432"/>
      <c r="G36" s="2456"/>
      <c r="H36" s="2428"/>
      <c r="I36" s="2455"/>
      <c r="J36" s="2428"/>
      <c r="K36" s="1168" t="s">
        <v>772</v>
      </c>
      <c r="L36" s="879" t="s">
        <v>2889</v>
      </c>
      <c r="M36" s="1160">
        <v>0.1</v>
      </c>
      <c r="N36" s="1139" t="s">
        <v>3522</v>
      </c>
      <c r="O36" s="701" t="s">
        <v>2890</v>
      </c>
      <c r="P36" s="1134">
        <v>1</v>
      </c>
      <c r="Q36" s="1134"/>
      <c r="R36" s="1134"/>
      <c r="S36" s="1134">
        <v>1</v>
      </c>
      <c r="T36" s="1134"/>
      <c r="U36" s="1328" t="s">
        <v>3534</v>
      </c>
      <c r="V36" s="1120" t="s">
        <v>3531</v>
      </c>
    </row>
    <row r="37" spans="1:22" s="1120" customFormat="1" ht="33" x14ac:dyDescent="0.3">
      <c r="A37" s="2436"/>
      <c r="B37" s="2455"/>
      <c r="C37" s="2428"/>
      <c r="D37" s="2432"/>
      <c r="E37" s="2428"/>
      <c r="F37" s="2432"/>
      <c r="G37" s="2456"/>
      <c r="H37" s="2428"/>
      <c r="I37" s="2455"/>
      <c r="J37" s="2428"/>
      <c r="K37" s="1168" t="s">
        <v>2051</v>
      </c>
      <c r="L37" s="879" t="s">
        <v>2891</v>
      </c>
      <c r="M37" s="1160">
        <v>0.1</v>
      </c>
      <c r="N37" s="1139" t="s">
        <v>3522</v>
      </c>
      <c r="O37" s="701" t="s">
        <v>2892</v>
      </c>
      <c r="P37" s="1161">
        <v>1</v>
      </c>
      <c r="Q37" s="1161">
        <v>1</v>
      </c>
      <c r="R37" s="1161">
        <v>1</v>
      </c>
      <c r="S37" s="1161">
        <v>1</v>
      </c>
      <c r="T37" s="1161">
        <v>1</v>
      </c>
      <c r="U37" s="1331" t="s">
        <v>3529</v>
      </c>
      <c r="V37" s="1120" t="s">
        <v>3531</v>
      </c>
    </row>
    <row r="38" spans="1:22" s="1120" customFormat="1" ht="49.5" x14ac:dyDescent="0.3">
      <c r="A38" s="2436"/>
      <c r="B38" s="2455"/>
      <c r="C38" s="2428"/>
      <c r="D38" s="2432"/>
      <c r="E38" s="2428"/>
      <c r="F38" s="2432"/>
      <c r="G38" s="2456"/>
      <c r="H38" s="2428"/>
      <c r="I38" s="2455"/>
      <c r="J38" s="2428"/>
      <c r="K38" s="1168" t="s">
        <v>2054</v>
      </c>
      <c r="L38" s="879" t="s">
        <v>2893</v>
      </c>
      <c r="M38" s="1160">
        <v>0.2</v>
      </c>
      <c r="N38" s="1139" t="s">
        <v>3522</v>
      </c>
      <c r="O38" s="701" t="s">
        <v>2894</v>
      </c>
      <c r="P38" s="1161">
        <v>1</v>
      </c>
      <c r="Q38" s="1134"/>
      <c r="R38" s="1134"/>
      <c r="S38" s="1134">
        <v>1</v>
      </c>
      <c r="T38" s="1134">
        <v>1</v>
      </c>
      <c r="U38" s="1331" t="s">
        <v>3535</v>
      </c>
      <c r="V38" s="1120" t="s">
        <v>3531</v>
      </c>
    </row>
    <row r="39" spans="1:22" s="1120" customFormat="1" x14ac:dyDescent="0.3">
      <c r="A39" s="2436"/>
      <c r="B39" s="2455"/>
      <c r="C39" s="2428"/>
      <c r="D39" s="2432"/>
      <c r="E39" s="2428"/>
      <c r="F39" s="2432"/>
      <c r="G39" s="2456"/>
      <c r="H39" s="2428"/>
      <c r="I39" s="2455"/>
      <c r="J39" s="2428"/>
      <c r="K39" s="1168" t="s">
        <v>2057</v>
      </c>
      <c r="L39" s="879" t="s">
        <v>2895</v>
      </c>
      <c r="M39" s="1160">
        <v>0.1</v>
      </c>
      <c r="N39" s="1139" t="s">
        <v>3522</v>
      </c>
      <c r="O39" s="701" t="s">
        <v>2896</v>
      </c>
      <c r="P39" s="1134">
        <v>4</v>
      </c>
      <c r="Q39" s="1134">
        <v>1</v>
      </c>
      <c r="R39" s="1134">
        <v>1</v>
      </c>
      <c r="S39" s="1134">
        <v>1</v>
      </c>
      <c r="T39" s="1134">
        <v>1</v>
      </c>
      <c r="U39" s="1328" t="s">
        <v>3520</v>
      </c>
    </row>
    <row r="40" spans="1:22" s="1120" customFormat="1" ht="33" x14ac:dyDescent="0.3">
      <c r="A40" s="2436"/>
      <c r="B40" s="2455"/>
      <c r="C40" s="2428"/>
      <c r="D40" s="2432"/>
      <c r="E40" s="2428"/>
      <c r="F40" s="2432"/>
      <c r="G40" s="2451"/>
      <c r="H40" s="2428"/>
      <c r="I40" s="2455"/>
      <c r="J40" s="2428"/>
      <c r="K40" s="1168" t="s">
        <v>2060</v>
      </c>
      <c r="L40" s="879" t="s">
        <v>2897</v>
      </c>
      <c r="M40" s="1160">
        <v>0.1</v>
      </c>
      <c r="N40" s="1139" t="s">
        <v>3522</v>
      </c>
      <c r="O40" s="701" t="s">
        <v>2898</v>
      </c>
      <c r="P40" s="1134">
        <v>12</v>
      </c>
      <c r="Q40" s="1134">
        <v>3</v>
      </c>
      <c r="R40" s="1134">
        <v>3</v>
      </c>
      <c r="S40" s="1134">
        <v>3</v>
      </c>
      <c r="T40" s="1134">
        <v>3</v>
      </c>
      <c r="U40" s="1328" t="s">
        <v>3520</v>
      </c>
    </row>
    <row r="41" spans="1:22" s="1120" customFormat="1" ht="33" customHeight="1" x14ac:dyDescent="0.3">
      <c r="A41" s="2436"/>
      <c r="B41" s="2455">
        <v>0.5</v>
      </c>
      <c r="C41" s="2425" t="s">
        <v>2899</v>
      </c>
      <c r="D41" s="2432">
        <v>1</v>
      </c>
      <c r="E41" s="2425" t="s">
        <v>2900</v>
      </c>
      <c r="F41" s="2432">
        <v>1</v>
      </c>
      <c r="G41" s="2450" t="s">
        <v>776</v>
      </c>
      <c r="H41" s="2420" t="s">
        <v>2901</v>
      </c>
      <c r="I41" s="2452">
        <v>0.2</v>
      </c>
      <c r="J41" s="2420" t="s">
        <v>370</v>
      </c>
      <c r="K41" s="1158" t="s">
        <v>779</v>
      </c>
      <c r="L41" s="1140" t="s">
        <v>2902</v>
      </c>
      <c r="M41" s="1156">
        <v>0.5</v>
      </c>
      <c r="N41" s="1141" t="s">
        <v>3522</v>
      </c>
      <c r="O41" s="1140" t="s">
        <v>2903</v>
      </c>
      <c r="P41" s="1134">
        <v>2</v>
      </c>
      <c r="Q41" s="1134">
        <v>1</v>
      </c>
      <c r="R41" s="1134"/>
      <c r="S41" s="1134">
        <v>1</v>
      </c>
      <c r="T41" s="1134"/>
      <c r="U41" s="1328" t="s">
        <v>3520</v>
      </c>
    </row>
    <row r="42" spans="1:22" s="1120" customFormat="1" ht="33" x14ac:dyDescent="0.3">
      <c r="A42" s="2436"/>
      <c r="B42" s="2455"/>
      <c r="C42" s="2425"/>
      <c r="D42" s="2432"/>
      <c r="E42" s="2425"/>
      <c r="F42" s="2432"/>
      <c r="G42" s="2451"/>
      <c r="H42" s="2420"/>
      <c r="I42" s="2452"/>
      <c r="J42" s="2420"/>
      <c r="K42" s="1158" t="s">
        <v>927</v>
      </c>
      <c r="L42" s="701" t="s">
        <v>2904</v>
      </c>
      <c r="M42" s="1156">
        <v>0.5</v>
      </c>
      <c r="N42" s="1122" t="s">
        <v>3522</v>
      </c>
      <c r="O42" s="701" t="s">
        <v>2905</v>
      </c>
      <c r="P42" s="1134">
        <v>2</v>
      </c>
      <c r="Q42" s="1134">
        <v>1</v>
      </c>
      <c r="R42" s="1134"/>
      <c r="S42" s="1134">
        <v>1</v>
      </c>
      <c r="T42" s="1134"/>
      <c r="U42" s="1328" t="s">
        <v>3520</v>
      </c>
    </row>
    <row r="43" spans="1:22" s="1120" customFormat="1" ht="49.5" x14ac:dyDescent="0.3">
      <c r="A43" s="2436"/>
      <c r="B43" s="2455"/>
      <c r="C43" s="2425"/>
      <c r="D43" s="2432"/>
      <c r="E43" s="2425"/>
      <c r="F43" s="2432"/>
      <c r="G43" s="1131" t="s">
        <v>784</v>
      </c>
      <c r="H43" s="1142" t="s">
        <v>2906</v>
      </c>
      <c r="I43" s="1158">
        <v>0.1</v>
      </c>
      <c r="J43" s="1142" t="s">
        <v>370</v>
      </c>
      <c r="K43" s="1158" t="s">
        <v>787</v>
      </c>
      <c r="L43" s="701" t="s">
        <v>2907</v>
      </c>
      <c r="M43" s="1156">
        <v>1</v>
      </c>
      <c r="N43" s="1122" t="s">
        <v>3522</v>
      </c>
      <c r="O43" s="701" t="s">
        <v>2908</v>
      </c>
      <c r="P43" s="1134">
        <v>48</v>
      </c>
      <c r="Q43" s="1134">
        <v>12</v>
      </c>
      <c r="R43" s="1134">
        <v>12</v>
      </c>
      <c r="S43" s="1134">
        <v>12</v>
      </c>
      <c r="T43" s="1134">
        <v>12</v>
      </c>
      <c r="U43" s="1328" t="s">
        <v>3520</v>
      </c>
    </row>
    <row r="44" spans="1:22" s="1120" customFormat="1" ht="49.5" x14ac:dyDescent="0.3">
      <c r="A44" s="2436"/>
      <c r="B44" s="2455"/>
      <c r="C44" s="2425"/>
      <c r="D44" s="2432"/>
      <c r="E44" s="2425"/>
      <c r="F44" s="2432"/>
      <c r="G44" s="1131" t="s">
        <v>790</v>
      </c>
      <c r="H44" s="1142" t="s">
        <v>2909</v>
      </c>
      <c r="I44" s="1170">
        <v>0.2</v>
      </c>
      <c r="J44" s="1142" t="s">
        <v>370</v>
      </c>
      <c r="K44" s="1170" t="s">
        <v>793</v>
      </c>
      <c r="L44" s="926" t="s">
        <v>2910</v>
      </c>
      <c r="M44" s="1171">
        <v>1</v>
      </c>
      <c r="N44" s="1145" t="s">
        <v>3522</v>
      </c>
      <c r="O44" s="701" t="s">
        <v>2911</v>
      </c>
      <c r="P44" s="1134">
        <v>4</v>
      </c>
      <c r="Q44" s="1134">
        <v>1</v>
      </c>
      <c r="R44" s="1134">
        <v>1</v>
      </c>
      <c r="S44" s="1134">
        <v>1</v>
      </c>
      <c r="T44" s="1134">
        <v>1</v>
      </c>
      <c r="U44" s="1328" t="s">
        <v>3520</v>
      </c>
    </row>
    <row r="45" spans="1:22" s="1120" customFormat="1" ht="49.5" customHeight="1" x14ac:dyDescent="0.3">
      <c r="A45" s="2436"/>
      <c r="B45" s="2455"/>
      <c r="C45" s="2425"/>
      <c r="D45" s="2432"/>
      <c r="E45" s="2425"/>
      <c r="F45" s="2432"/>
      <c r="G45" s="2453" t="s">
        <v>795</v>
      </c>
      <c r="H45" s="1472" t="s">
        <v>2912</v>
      </c>
      <c r="I45" s="2454">
        <v>0.3</v>
      </c>
      <c r="J45" s="1472" t="s">
        <v>370</v>
      </c>
      <c r="K45" s="1172" t="s">
        <v>798</v>
      </c>
      <c r="L45" s="879" t="s">
        <v>2913</v>
      </c>
      <c r="M45" s="1171">
        <v>0.5</v>
      </c>
      <c r="N45" s="1147"/>
      <c r="O45" s="701" t="s">
        <v>2914</v>
      </c>
      <c r="P45" s="1173" t="s">
        <v>2915</v>
      </c>
      <c r="Q45" s="1173">
        <v>1</v>
      </c>
      <c r="R45" s="1173">
        <v>1</v>
      </c>
      <c r="S45" s="1173">
        <v>1</v>
      </c>
      <c r="T45" s="1173">
        <v>1</v>
      </c>
    </row>
    <row r="46" spans="1:22" s="1120" customFormat="1" ht="49.5" x14ac:dyDescent="0.3">
      <c r="A46" s="2436"/>
      <c r="B46" s="2455"/>
      <c r="C46" s="2425"/>
      <c r="D46" s="2432"/>
      <c r="E46" s="2425"/>
      <c r="F46" s="2432"/>
      <c r="G46" s="2453"/>
      <c r="H46" s="1472"/>
      <c r="I46" s="2454"/>
      <c r="J46" s="1472"/>
      <c r="K46" s="1172" t="s">
        <v>931</v>
      </c>
      <c r="L46" s="701" t="s">
        <v>2916</v>
      </c>
      <c r="M46" s="1171">
        <v>0.5</v>
      </c>
      <c r="N46" s="1147"/>
      <c r="O46" s="701" t="s">
        <v>2917</v>
      </c>
      <c r="P46" s="1174" t="s">
        <v>2918</v>
      </c>
      <c r="Q46" s="1175" t="s">
        <v>2919</v>
      </c>
      <c r="R46" s="1175" t="s">
        <v>2919</v>
      </c>
      <c r="S46" s="1175" t="s">
        <v>2919</v>
      </c>
      <c r="T46" s="1175" t="s">
        <v>2919</v>
      </c>
    </row>
    <row r="47" spans="1:22" ht="82.5" x14ac:dyDescent="0.3">
      <c r="A47" s="2436"/>
      <c r="B47" s="2455"/>
      <c r="C47" s="2425"/>
      <c r="D47" s="2432"/>
      <c r="E47" s="2425"/>
      <c r="F47" s="2432"/>
      <c r="G47" s="1171" t="s">
        <v>930</v>
      </c>
      <c r="H47" s="701" t="s">
        <v>2920</v>
      </c>
      <c r="I47" s="1171">
        <v>0.2</v>
      </c>
      <c r="J47" s="701" t="s">
        <v>370</v>
      </c>
      <c r="K47" s="1171" t="s">
        <v>1087</v>
      </c>
      <c r="L47" s="701" t="s">
        <v>2921</v>
      </c>
      <c r="M47" s="1149">
        <v>1</v>
      </c>
      <c r="N47" s="1150"/>
      <c r="O47" s="701" t="s">
        <v>2922</v>
      </c>
      <c r="P47" s="1175" t="s">
        <v>2923</v>
      </c>
      <c r="Q47" s="1173">
        <v>0.2</v>
      </c>
      <c r="R47" s="1173">
        <v>0.3</v>
      </c>
      <c r="S47" s="1173">
        <v>0.3</v>
      </c>
      <c r="T47" s="1173">
        <v>0.2</v>
      </c>
      <c r="U47" s="1151"/>
    </row>
  </sheetData>
  <sheetProtection password="DDB6" sheet="1"/>
  <mergeCells count="80">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H30:H31"/>
    <mergeCell ref="I30:I31"/>
    <mergeCell ref="J30:J31"/>
    <mergeCell ref="C34:C40"/>
    <mergeCell ref="D34:D40"/>
    <mergeCell ref="E34:E40"/>
    <mergeCell ref="F34:F40"/>
    <mergeCell ref="G34:G40"/>
    <mergeCell ref="H34:H40"/>
    <mergeCell ref="I34:I40"/>
    <mergeCell ref="J34:J40"/>
    <mergeCell ref="C30:C33"/>
    <mergeCell ref="D30:D33"/>
    <mergeCell ref="E30:E33"/>
    <mergeCell ref="F30:F33"/>
    <mergeCell ref="G30:G31"/>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47"/>
  <sheetViews>
    <sheetView topLeftCell="F1" zoomScale="75" zoomScaleNormal="75" workbookViewId="0">
      <selection activeCell="L39" sqref="L39"/>
    </sheetView>
  </sheetViews>
  <sheetFormatPr baseColWidth="10" defaultRowHeight="16.5" x14ac:dyDescent="0.3"/>
  <cols>
    <col min="1" max="1" width="13.425781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7" style="1178" customWidth="1"/>
    <col min="10" max="10" width="21" style="1178" customWidth="1"/>
    <col min="11" max="11" width="7" style="1178" customWidth="1"/>
    <col min="12" max="12" width="53.42578125" style="1" customWidth="1"/>
    <col min="13" max="13" width="7.5703125" style="1155" customWidth="1"/>
    <col min="14" max="14" width="27.5703125" style="1151" customWidth="1"/>
    <col min="15" max="15" width="39.85546875" style="1151" customWidth="1"/>
    <col min="16" max="16" width="12.85546875" style="1298" customWidth="1"/>
    <col min="17" max="20" width="12.5703125" style="1151" customWidth="1"/>
    <col min="21" max="16384" width="11.42578125" style="1151"/>
  </cols>
  <sheetData>
    <row r="1" spans="1:20"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0"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0"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0"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0"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0"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0"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0"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0" s="287" customFormat="1" ht="30" customHeight="1" x14ac:dyDescent="0.3">
      <c r="A9" s="1429" t="s">
        <v>3536</v>
      </c>
      <c r="B9" s="1429"/>
      <c r="C9" s="1429"/>
      <c r="D9" s="1429"/>
      <c r="E9" s="1429"/>
      <c r="F9" s="1429"/>
      <c r="G9" s="1429"/>
      <c r="H9" s="1429"/>
      <c r="I9" s="1429"/>
      <c r="J9" s="1429"/>
      <c r="K9" s="1429"/>
      <c r="L9" s="1429"/>
      <c r="M9" s="1429"/>
      <c r="N9" s="1429"/>
      <c r="O9" s="1429"/>
      <c r="P9" s="1429"/>
      <c r="Q9" s="1429"/>
      <c r="R9" s="1429"/>
      <c r="S9" s="1429"/>
      <c r="T9" s="1429"/>
    </row>
    <row r="10" spans="1:20"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0" s="1113"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35" t="s">
        <v>2810</v>
      </c>
      <c r="Q11" s="2435"/>
      <c r="R11" s="2435"/>
      <c r="S11" s="2435"/>
      <c r="T11" s="2435"/>
    </row>
    <row r="12" spans="1:20" s="1113" customFormat="1"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row>
    <row r="13" spans="1:20" s="1120" customFormat="1" ht="99" customHeight="1" x14ac:dyDescent="0.3">
      <c r="A13" s="2505" t="s">
        <v>2813</v>
      </c>
      <c r="B13" s="2455">
        <v>0.5</v>
      </c>
      <c r="C13" s="1114" t="s">
        <v>2814</v>
      </c>
      <c r="D13" s="1131">
        <v>0.15</v>
      </c>
      <c r="E13" s="1114" t="s">
        <v>2815</v>
      </c>
      <c r="F13" s="1131">
        <v>1</v>
      </c>
      <c r="G13" s="1131" t="s">
        <v>65</v>
      </c>
      <c r="H13" s="1114" t="s">
        <v>2816</v>
      </c>
      <c r="I13" s="1131">
        <v>1</v>
      </c>
      <c r="J13" s="1114" t="s">
        <v>370</v>
      </c>
      <c r="K13" s="1131" t="s">
        <v>69</v>
      </c>
      <c r="L13" s="1116" t="s">
        <v>2817</v>
      </c>
      <c r="M13" s="1156">
        <v>1</v>
      </c>
      <c r="N13" s="1118" t="s">
        <v>3235</v>
      </c>
      <c r="O13" s="1116" t="s">
        <v>2819</v>
      </c>
      <c r="P13" s="1222" t="s">
        <v>3537</v>
      </c>
      <c r="Q13" s="1332">
        <v>1</v>
      </c>
      <c r="R13" s="1332">
        <v>1</v>
      </c>
      <c r="S13" s="1332">
        <v>1</v>
      </c>
      <c r="T13" s="1332">
        <v>1</v>
      </c>
    </row>
    <row r="14" spans="1:20" s="1120" customFormat="1" ht="66" x14ac:dyDescent="0.3">
      <c r="A14" s="2506"/>
      <c r="B14" s="2455"/>
      <c r="C14" s="2433" t="s">
        <v>2820</v>
      </c>
      <c r="D14" s="2450">
        <v>0.2</v>
      </c>
      <c r="E14" s="2425" t="s">
        <v>2821</v>
      </c>
      <c r="F14" s="2452">
        <v>0.5</v>
      </c>
      <c r="G14" s="1158" t="s">
        <v>84</v>
      </c>
      <c r="H14" s="709" t="s">
        <v>2822</v>
      </c>
      <c r="I14" s="1158">
        <v>0.8</v>
      </c>
      <c r="J14" s="709" t="s">
        <v>370</v>
      </c>
      <c r="K14" s="1158" t="s">
        <v>87</v>
      </c>
      <c r="L14" s="701" t="s">
        <v>2823</v>
      </c>
      <c r="M14" s="1156">
        <v>1</v>
      </c>
      <c r="N14" s="1122" t="s">
        <v>3235</v>
      </c>
      <c r="O14" s="701" t="s">
        <v>2825</v>
      </c>
      <c r="P14" s="1222" t="s">
        <v>3538</v>
      </c>
      <c r="Q14" s="1333">
        <v>1</v>
      </c>
      <c r="R14" s="1333">
        <v>1</v>
      </c>
      <c r="S14" s="1333">
        <v>1</v>
      </c>
      <c r="T14" s="1333">
        <v>1</v>
      </c>
    </row>
    <row r="15" spans="1:20" s="1120" customFormat="1" ht="55.5" customHeight="1" x14ac:dyDescent="0.3">
      <c r="A15" s="2506"/>
      <c r="B15" s="2455"/>
      <c r="C15" s="2433"/>
      <c r="D15" s="2456"/>
      <c r="E15" s="2425"/>
      <c r="F15" s="2452"/>
      <c r="G15" s="1158" t="s">
        <v>93</v>
      </c>
      <c r="H15" s="709" t="s">
        <v>2827</v>
      </c>
      <c r="I15" s="1158">
        <v>0.2</v>
      </c>
      <c r="J15" s="709" t="s">
        <v>370</v>
      </c>
      <c r="K15" s="1158" t="s">
        <v>97</v>
      </c>
      <c r="L15" s="701" t="s">
        <v>2828</v>
      </c>
      <c r="M15" s="1156">
        <v>1</v>
      </c>
      <c r="N15" s="1122" t="s">
        <v>3539</v>
      </c>
      <c r="O15" s="701" t="s">
        <v>2830</v>
      </c>
      <c r="P15" s="1222">
        <v>1</v>
      </c>
      <c r="Q15" s="1332">
        <v>0.25</v>
      </c>
      <c r="R15" s="1332">
        <v>0.25</v>
      </c>
      <c r="S15" s="1332">
        <v>0.25</v>
      </c>
      <c r="T15" s="1332">
        <v>0.25</v>
      </c>
    </row>
    <row r="16" spans="1:20" s="1120" customFormat="1" ht="49.5" x14ac:dyDescent="0.3">
      <c r="A16" s="2506"/>
      <c r="B16" s="2455"/>
      <c r="C16" s="2433"/>
      <c r="D16" s="2456"/>
      <c r="E16" s="2425" t="s">
        <v>2831</v>
      </c>
      <c r="F16" s="2452">
        <v>0.5</v>
      </c>
      <c r="G16" s="2458" t="s">
        <v>101</v>
      </c>
      <c r="H16" s="2425" t="s">
        <v>2832</v>
      </c>
      <c r="I16" s="2452">
        <v>1</v>
      </c>
      <c r="J16" s="2425" t="s">
        <v>370</v>
      </c>
      <c r="K16" s="1158" t="s">
        <v>104</v>
      </c>
      <c r="L16" s="701" t="s">
        <v>2833</v>
      </c>
      <c r="M16" s="1156">
        <v>0.2</v>
      </c>
      <c r="N16" s="1122" t="s">
        <v>3235</v>
      </c>
      <c r="O16" s="724" t="s">
        <v>2834</v>
      </c>
      <c r="P16" s="1222" t="s">
        <v>3538</v>
      </c>
      <c r="Q16" s="1333">
        <v>1</v>
      </c>
      <c r="R16" s="1333">
        <v>1</v>
      </c>
      <c r="S16" s="1333">
        <v>1</v>
      </c>
      <c r="T16" s="1333">
        <v>1</v>
      </c>
    </row>
    <row r="17" spans="1:20" s="1120" customFormat="1" ht="66" x14ac:dyDescent="0.3">
      <c r="A17" s="2506"/>
      <c r="B17" s="2455"/>
      <c r="C17" s="2433"/>
      <c r="D17" s="2456"/>
      <c r="E17" s="2425"/>
      <c r="F17" s="2452"/>
      <c r="G17" s="2459"/>
      <c r="H17" s="2425"/>
      <c r="I17" s="2452"/>
      <c r="J17" s="2425"/>
      <c r="K17" s="1158" t="s">
        <v>341</v>
      </c>
      <c r="L17" s="879" t="s">
        <v>2835</v>
      </c>
      <c r="M17" s="1160">
        <v>0.5</v>
      </c>
      <c r="N17" s="1124" t="s">
        <v>3540</v>
      </c>
      <c r="O17" s="724" t="s">
        <v>2836</v>
      </c>
      <c r="P17" s="1222" t="s">
        <v>3538</v>
      </c>
      <c r="Q17" s="1333">
        <v>1</v>
      </c>
      <c r="R17" s="1333">
        <v>1</v>
      </c>
      <c r="S17" s="1333">
        <v>1</v>
      </c>
      <c r="T17" s="1333">
        <v>1</v>
      </c>
    </row>
    <row r="18" spans="1:20" s="1120" customFormat="1" ht="33" x14ac:dyDescent="0.3">
      <c r="A18" s="2506"/>
      <c r="B18" s="2455"/>
      <c r="C18" s="2433"/>
      <c r="D18" s="2451"/>
      <c r="E18" s="2425"/>
      <c r="F18" s="2452"/>
      <c r="G18" s="2460"/>
      <c r="H18" s="2425"/>
      <c r="I18" s="2452"/>
      <c r="J18" s="2425"/>
      <c r="K18" s="1158" t="s">
        <v>342</v>
      </c>
      <c r="L18" s="701" t="s">
        <v>2837</v>
      </c>
      <c r="M18" s="1156">
        <v>0.3</v>
      </c>
      <c r="N18" s="1122" t="s">
        <v>3235</v>
      </c>
      <c r="O18" s="701" t="s">
        <v>2825</v>
      </c>
      <c r="P18" s="1222" t="s">
        <v>3538</v>
      </c>
      <c r="Q18" s="1333">
        <v>1</v>
      </c>
      <c r="R18" s="1333">
        <v>1</v>
      </c>
      <c r="S18" s="1333">
        <v>1</v>
      </c>
      <c r="T18" s="1333">
        <v>1</v>
      </c>
    </row>
    <row r="19" spans="1:20" s="1120" customFormat="1" ht="132" customHeight="1" x14ac:dyDescent="0.3">
      <c r="A19" s="2506"/>
      <c r="B19" s="2455"/>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127" t="s">
        <v>2842</v>
      </c>
      <c r="P19" s="1119">
        <v>4</v>
      </c>
      <c r="Q19" s="1119">
        <v>1</v>
      </c>
      <c r="R19" s="1119">
        <v>1</v>
      </c>
      <c r="S19" s="1119">
        <v>1</v>
      </c>
      <c r="T19" s="1119">
        <v>1</v>
      </c>
    </row>
    <row r="20" spans="1:20" s="1120" customFormat="1" ht="188.25" customHeight="1" x14ac:dyDescent="0.3">
      <c r="A20" s="2506"/>
      <c r="B20" s="2455"/>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0" s="1120" customFormat="1" ht="116.25" customHeight="1" x14ac:dyDescent="0.3">
      <c r="A21" s="2506"/>
      <c r="B21" s="2455"/>
      <c r="C21" s="2433"/>
      <c r="D21" s="2432"/>
      <c r="E21" s="2425"/>
      <c r="F21" s="2432"/>
      <c r="G21" s="2456"/>
      <c r="H21" s="2431"/>
      <c r="I21" s="2452"/>
      <c r="J21" s="2431"/>
      <c r="K21" s="1158" t="s">
        <v>1755</v>
      </c>
      <c r="L21" s="1164" t="s">
        <v>2845</v>
      </c>
      <c r="M21" s="1156">
        <v>0.15</v>
      </c>
      <c r="N21" s="1126"/>
      <c r="O21" s="1127" t="s">
        <v>2846</v>
      </c>
      <c r="P21" s="1119">
        <v>3</v>
      </c>
      <c r="Q21" s="1119"/>
      <c r="R21" s="1119">
        <v>1</v>
      </c>
      <c r="S21" s="1119">
        <v>1</v>
      </c>
      <c r="T21" s="1119">
        <v>1</v>
      </c>
    </row>
    <row r="22" spans="1:20" s="1120" customFormat="1" ht="121.5" customHeight="1" x14ac:dyDescent="0.3">
      <c r="A22" s="2506"/>
      <c r="B22" s="2455"/>
      <c r="C22" s="2433"/>
      <c r="D22" s="2432"/>
      <c r="E22" s="2425"/>
      <c r="F22" s="2432"/>
      <c r="G22" s="2456"/>
      <c r="H22" s="2431"/>
      <c r="I22" s="2452"/>
      <c r="J22" s="2431"/>
      <c r="K22" s="1158" t="s">
        <v>2197</v>
      </c>
      <c r="L22" s="1164" t="s">
        <v>2978</v>
      </c>
      <c r="M22" s="1156">
        <v>0.1</v>
      </c>
      <c r="N22" s="1126"/>
      <c r="O22" s="1127" t="s">
        <v>2848</v>
      </c>
      <c r="P22" s="1119">
        <v>9</v>
      </c>
      <c r="Q22" s="1119"/>
      <c r="R22" s="1119">
        <v>3</v>
      </c>
      <c r="S22" s="1119">
        <v>3</v>
      </c>
      <c r="T22" s="1119">
        <v>3</v>
      </c>
    </row>
    <row r="23" spans="1:20" s="1120" customFormat="1" ht="116.25" customHeight="1" x14ac:dyDescent="0.3">
      <c r="A23" s="2506"/>
      <c r="B23" s="2455"/>
      <c r="C23" s="2433"/>
      <c r="D23" s="2432"/>
      <c r="E23" s="2425"/>
      <c r="F23" s="2432"/>
      <c r="G23" s="2456"/>
      <c r="H23" s="2431"/>
      <c r="I23" s="2452"/>
      <c r="J23" s="2431"/>
      <c r="K23" s="1158" t="s">
        <v>2201</v>
      </c>
      <c r="L23" s="1164" t="s">
        <v>2849</v>
      </c>
      <c r="M23" s="1156">
        <v>0.1</v>
      </c>
      <c r="N23" s="1126"/>
      <c r="O23" s="1127" t="s">
        <v>2933</v>
      </c>
      <c r="P23" s="1119">
        <v>3</v>
      </c>
      <c r="Q23" s="1119"/>
      <c r="R23" s="1119">
        <v>1</v>
      </c>
      <c r="S23" s="1119">
        <v>1</v>
      </c>
      <c r="T23" s="1119">
        <v>1</v>
      </c>
    </row>
    <row r="24" spans="1:20" s="1120" customFormat="1" ht="77.25" customHeight="1" x14ac:dyDescent="0.3">
      <c r="A24" s="2506"/>
      <c r="B24" s="2455"/>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0" s="1120" customFormat="1" ht="68.25" customHeight="1" x14ac:dyDescent="0.3">
      <c r="A25" s="2506"/>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0" s="1120" customFormat="1" ht="66" x14ac:dyDescent="0.3">
      <c r="A26" s="2506"/>
      <c r="B26" s="2455"/>
      <c r="C26" s="2433" t="s">
        <v>2855</v>
      </c>
      <c r="D26" s="2450">
        <v>0.15</v>
      </c>
      <c r="E26" s="2425" t="s">
        <v>2856</v>
      </c>
      <c r="F26" s="2432">
        <v>1</v>
      </c>
      <c r="G26" s="2450" t="s">
        <v>121</v>
      </c>
      <c r="H26" s="2431" t="s">
        <v>2857</v>
      </c>
      <c r="I26" s="2432">
        <v>1</v>
      </c>
      <c r="J26" s="2431" t="s">
        <v>370</v>
      </c>
      <c r="K26" s="1131" t="s">
        <v>124</v>
      </c>
      <c r="L26" s="1129" t="s">
        <v>2858</v>
      </c>
      <c r="M26" s="1156">
        <v>0.25</v>
      </c>
      <c r="N26" s="1126" t="s">
        <v>3541</v>
      </c>
      <c r="O26" s="1129" t="s">
        <v>2860</v>
      </c>
      <c r="P26" s="878" t="s">
        <v>3542</v>
      </c>
      <c r="Q26" s="708">
        <v>1</v>
      </c>
      <c r="R26" s="708">
        <v>1</v>
      </c>
      <c r="S26" s="708">
        <v>1</v>
      </c>
      <c r="T26" s="708">
        <v>1</v>
      </c>
    </row>
    <row r="27" spans="1:20" s="1120" customFormat="1" ht="66" x14ac:dyDescent="0.3">
      <c r="A27" s="2506"/>
      <c r="B27" s="2455"/>
      <c r="C27" s="2433"/>
      <c r="D27" s="2456"/>
      <c r="E27" s="2425"/>
      <c r="F27" s="2432"/>
      <c r="G27" s="2456"/>
      <c r="H27" s="2431"/>
      <c r="I27" s="2432"/>
      <c r="J27" s="2431"/>
      <c r="K27" s="1131" t="s">
        <v>1020</v>
      </c>
      <c r="L27" s="1129" t="s">
        <v>2861</v>
      </c>
      <c r="M27" s="1156">
        <v>0.25</v>
      </c>
      <c r="N27" s="1126" t="s">
        <v>3541</v>
      </c>
      <c r="O27" s="1129" t="s">
        <v>2863</v>
      </c>
      <c r="P27" s="879">
        <v>100</v>
      </c>
      <c r="Q27" s="926">
        <v>25</v>
      </c>
      <c r="R27" s="926">
        <v>25</v>
      </c>
      <c r="S27" s="926">
        <v>25</v>
      </c>
      <c r="T27" s="926">
        <v>25</v>
      </c>
    </row>
    <row r="28" spans="1:20" s="1120" customFormat="1" ht="66" x14ac:dyDescent="0.3">
      <c r="A28" s="2506"/>
      <c r="B28" s="2455"/>
      <c r="C28" s="2433"/>
      <c r="D28" s="2456"/>
      <c r="E28" s="2425"/>
      <c r="F28" s="2432"/>
      <c r="G28" s="2456"/>
      <c r="H28" s="2431"/>
      <c r="I28" s="2432"/>
      <c r="J28" s="2431"/>
      <c r="K28" s="1131" t="s">
        <v>1775</v>
      </c>
      <c r="L28" s="1129" t="s">
        <v>2864</v>
      </c>
      <c r="M28" s="1156">
        <v>0.25</v>
      </c>
      <c r="N28" s="1130" t="s">
        <v>3543</v>
      </c>
      <c r="O28" s="1129" t="s">
        <v>2865</v>
      </c>
      <c r="P28" s="1332">
        <v>1</v>
      </c>
      <c r="Q28" s="1332">
        <v>1</v>
      </c>
      <c r="R28" s="1332">
        <v>1</v>
      </c>
      <c r="S28" s="1332">
        <v>1</v>
      </c>
      <c r="T28" s="1332">
        <v>1</v>
      </c>
    </row>
    <row r="29" spans="1:20" s="1120" customFormat="1" ht="66" x14ac:dyDescent="0.3">
      <c r="A29" s="2506"/>
      <c r="B29" s="2455"/>
      <c r="C29" s="2433"/>
      <c r="D29" s="2451"/>
      <c r="E29" s="2425"/>
      <c r="F29" s="2432"/>
      <c r="G29" s="2451"/>
      <c r="H29" s="2431"/>
      <c r="I29" s="2432"/>
      <c r="J29" s="2431"/>
      <c r="K29" s="1131" t="s">
        <v>1778</v>
      </c>
      <c r="L29" s="1129" t="s">
        <v>2866</v>
      </c>
      <c r="M29" s="1156">
        <v>0.25</v>
      </c>
      <c r="N29" s="1126" t="s">
        <v>3541</v>
      </c>
      <c r="O29" s="1129" t="s">
        <v>2867</v>
      </c>
      <c r="P29" s="709" t="s">
        <v>3544</v>
      </c>
      <c r="Q29" s="1332">
        <v>1</v>
      </c>
      <c r="R29" s="1332">
        <v>1</v>
      </c>
      <c r="S29" s="1332">
        <v>1</v>
      </c>
      <c r="T29" s="1332">
        <v>1</v>
      </c>
    </row>
    <row r="30" spans="1:20" s="1120" customFormat="1" ht="106.5" customHeight="1" x14ac:dyDescent="0.3">
      <c r="A30" s="2506"/>
      <c r="B30" s="2455"/>
      <c r="C30" s="2431" t="s">
        <v>2868</v>
      </c>
      <c r="D30" s="2450">
        <v>0.15</v>
      </c>
      <c r="E30" s="2425" t="s">
        <v>2869</v>
      </c>
      <c r="F30" s="2432">
        <v>1</v>
      </c>
      <c r="G30" s="2432" t="s">
        <v>127</v>
      </c>
      <c r="H30" s="2425" t="s">
        <v>2870</v>
      </c>
      <c r="I30" s="2432">
        <v>0.4</v>
      </c>
      <c r="J30" s="2425" t="s">
        <v>370</v>
      </c>
      <c r="K30" s="1131" t="s">
        <v>130</v>
      </c>
      <c r="L30" s="701" t="s">
        <v>2871</v>
      </c>
      <c r="M30" s="1156">
        <v>0.5</v>
      </c>
      <c r="N30" s="1122"/>
      <c r="O30" s="701" t="s">
        <v>2872</v>
      </c>
      <c r="P30" s="709" t="s">
        <v>3017</v>
      </c>
      <c r="Q30" s="1332">
        <v>1</v>
      </c>
      <c r="R30" s="1332">
        <v>1</v>
      </c>
      <c r="S30" s="1332">
        <v>1</v>
      </c>
      <c r="T30" s="1332">
        <v>1</v>
      </c>
    </row>
    <row r="31" spans="1:20" s="1120" customFormat="1" ht="33" x14ac:dyDescent="0.3">
      <c r="A31" s="2506"/>
      <c r="B31" s="2455"/>
      <c r="C31" s="2431"/>
      <c r="D31" s="2456"/>
      <c r="E31" s="2425"/>
      <c r="F31" s="2432"/>
      <c r="G31" s="2432"/>
      <c r="H31" s="2425"/>
      <c r="I31" s="2432"/>
      <c r="J31" s="2425"/>
      <c r="K31" s="1131" t="s">
        <v>737</v>
      </c>
      <c r="L31" s="701" t="s">
        <v>2873</v>
      </c>
      <c r="M31" s="1156">
        <v>0.5</v>
      </c>
      <c r="N31" s="1122"/>
      <c r="O31" s="701" t="s">
        <v>2874</v>
      </c>
      <c r="P31" s="709" t="s">
        <v>3017</v>
      </c>
      <c r="Q31" s="1332">
        <v>1</v>
      </c>
      <c r="R31" s="1332">
        <v>1</v>
      </c>
      <c r="S31" s="1332">
        <v>1</v>
      </c>
      <c r="T31" s="1332">
        <v>1</v>
      </c>
    </row>
    <row r="32" spans="1:20" s="1120" customFormat="1" ht="94.5" customHeight="1" x14ac:dyDescent="0.3">
      <c r="A32" s="2506"/>
      <c r="B32" s="2455"/>
      <c r="C32" s="2431"/>
      <c r="D32" s="2456"/>
      <c r="E32" s="2425"/>
      <c r="F32" s="2432"/>
      <c r="G32" s="1131" t="s">
        <v>132</v>
      </c>
      <c r="H32" s="709" t="s">
        <v>2875</v>
      </c>
      <c r="I32" s="1131">
        <v>0.3</v>
      </c>
      <c r="J32" s="709" t="s">
        <v>370</v>
      </c>
      <c r="K32" s="1131" t="s">
        <v>136</v>
      </c>
      <c r="L32" s="701" t="s">
        <v>2876</v>
      </c>
      <c r="M32" s="1156">
        <v>1</v>
      </c>
      <c r="N32" s="1122"/>
      <c r="O32" s="701" t="s">
        <v>2877</v>
      </c>
      <c r="P32" s="1157">
        <v>48</v>
      </c>
      <c r="Q32" s="1159" t="s">
        <v>2878</v>
      </c>
      <c r="R32" s="1159" t="s">
        <v>2878</v>
      </c>
      <c r="S32" s="1159" t="s">
        <v>2878</v>
      </c>
      <c r="T32" s="1159" t="s">
        <v>2878</v>
      </c>
    </row>
    <row r="33" spans="1:21" s="1120" customFormat="1" ht="66" x14ac:dyDescent="0.3">
      <c r="A33" s="2506"/>
      <c r="B33" s="2455"/>
      <c r="C33" s="2431"/>
      <c r="D33" s="2451"/>
      <c r="E33" s="2425"/>
      <c r="F33" s="2432"/>
      <c r="G33" s="1132" t="s">
        <v>140</v>
      </c>
      <c r="H33" s="1128" t="s">
        <v>2879</v>
      </c>
      <c r="I33" s="1131">
        <v>0.3</v>
      </c>
      <c r="J33" s="1128" t="s">
        <v>370</v>
      </c>
      <c r="K33" s="1133" t="s">
        <v>143</v>
      </c>
      <c r="L33" s="1128" t="s">
        <v>2880</v>
      </c>
      <c r="M33" s="1156">
        <v>1</v>
      </c>
      <c r="N33" s="1122"/>
      <c r="O33" s="701" t="s">
        <v>2881</v>
      </c>
      <c r="P33" s="1157">
        <v>48</v>
      </c>
      <c r="Q33" s="1159" t="s">
        <v>2878</v>
      </c>
      <c r="R33" s="1159" t="s">
        <v>2878</v>
      </c>
      <c r="S33" s="1159" t="s">
        <v>2878</v>
      </c>
      <c r="T33" s="1159" t="s">
        <v>2878</v>
      </c>
    </row>
    <row r="34" spans="1:21" s="1120" customFormat="1" ht="33" x14ac:dyDescent="0.3">
      <c r="A34" s="2506"/>
      <c r="B34" s="2455"/>
      <c r="C34" s="2428" t="s">
        <v>2882</v>
      </c>
      <c r="D34" s="2450">
        <v>0.15</v>
      </c>
      <c r="E34" s="2428" t="s">
        <v>2883</v>
      </c>
      <c r="F34" s="2432">
        <v>1</v>
      </c>
      <c r="G34" s="2456" t="s">
        <v>762</v>
      </c>
      <c r="H34" s="2427" t="s">
        <v>2884</v>
      </c>
      <c r="I34" s="2457">
        <v>1</v>
      </c>
      <c r="J34" s="2427" t="s">
        <v>574</v>
      </c>
      <c r="K34" s="1168" t="s">
        <v>766</v>
      </c>
      <c r="L34" s="1136" t="s">
        <v>2885</v>
      </c>
      <c r="M34" s="1169">
        <v>0.2</v>
      </c>
      <c r="N34" s="879" t="s">
        <v>3545</v>
      </c>
      <c r="O34" s="701" t="s">
        <v>2886</v>
      </c>
      <c r="P34" s="2551" t="s">
        <v>3546</v>
      </c>
      <c r="Q34" s="2552"/>
      <c r="R34" s="2552"/>
      <c r="S34" s="2552"/>
      <c r="T34" s="2553"/>
    </row>
    <row r="35" spans="1:21" s="1120" customFormat="1" ht="33" x14ac:dyDescent="0.3">
      <c r="A35" s="2506"/>
      <c r="B35" s="2455"/>
      <c r="C35" s="2428"/>
      <c r="D35" s="2456"/>
      <c r="E35" s="2428"/>
      <c r="F35" s="2432"/>
      <c r="G35" s="2456"/>
      <c r="H35" s="2428"/>
      <c r="I35" s="2455"/>
      <c r="J35" s="2428"/>
      <c r="K35" s="1168" t="s">
        <v>770</v>
      </c>
      <c r="L35" s="879" t="s">
        <v>2887</v>
      </c>
      <c r="M35" s="1160">
        <v>0.2</v>
      </c>
      <c r="N35" s="879" t="s">
        <v>3547</v>
      </c>
      <c r="O35" s="701" t="s">
        <v>2888</v>
      </c>
      <c r="P35" s="2554"/>
      <c r="Q35" s="2555"/>
      <c r="R35" s="2555"/>
      <c r="S35" s="2555"/>
      <c r="T35" s="2556"/>
    </row>
    <row r="36" spans="1:21" s="1120" customFormat="1" ht="33" x14ac:dyDescent="0.3">
      <c r="A36" s="2506"/>
      <c r="B36" s="2455"/>
      <c r="C36" s="2428"/>
      <c r="D36" s="2456"/>
      <c r="E36" s="2428"/>
      <c r="F36" s="2432"/>
      <c r="G36" s="2456"/>
      <c r="H36" s="2428"/>
      <c r="I36" s="2455"/>
      <c r="J36" s="2428"/>
      <c r="K36" s="1168" t="s">
        <v>772</v>
      </c>
      <c r="L36" s="879" t="s">
        <v>2889</v>
      </c>
      <c r="M36" s="1160">
        <v>0.1</v>
      </c>
      <c r="N36" s="1139" t="s">
        <v>3548</v>
      </c>
      <c r="O36" s="701" t="s">
        <v>2890</v>
      </c>
      <c r="P36" s="2554"/>
      <c r="Q36" s="2555"/>
      <c r="R36" s="2555"/>
      <c r="S36" s="2555"/>
      <c r="T36" s="2556"/>
    </row>
    <row r="37" spans="1:21" s="1120" customFormat="1" ht="33" x14ac:dyDescent="0.3">
      <c r="A37" s="2506"/>
      <c r="B37" s="2455"/>
      <c r="C37" s="2428"/>
      <c r="D37" s="2456"/>
      <c r="E37" s="2428"/>
      <c r="F37" s="2432"/>
      <c r="G37" s="2456"/>
      <c r="H37" s="2428"/>
      <c r="I37" s="2455"/>
      <c r="J37" s="2428"/>
      <c r="K37" s="1168" t="s">
        <v>2051</v>
      </c>
      <c r="L37" s="879" t="s">
        <v>2891</v>
      </c>
      <c r="M37" s="1160">
        <v>0.1</v>
      </c>
      <c r="N37" s="1139" t="s">
        <v>3549</v>
      </c>
      <c r="O37" s="701" t="s">
        <v>2892</v>
      </c>
      <c r="P37" s="2554"/>
      <c r="Q37" s="2555"/>
      <c r="R37" s="2555"/>
      <c r="S37" s="2555"/>
      <c r="T37" s="2556"/>
    </row>
    <row r="38" spans="1:21" s="1120" customFormat="1" x14ac:dyDescent="0.3">
      <c r="A38" s="2506"/>
      <c r="B38" s="2455"/>
      <c r="C38" s="2428"/>
      <c r="D38" s="2456"/>
      <c r="E38" s="2428"/>
      <c r="F38" s="2432"/>
      <c r="G38" s="2456"/>
      <c r="H38" s="2428"/>
      <c r="I38" s="2455"/>
      <c r="J38" s="2428"/>
      <c r="K38" s="1168" t="s">
        <v>2054</v>
      </c>
      <c r="L38" s="879" t="s">
        <v>2893</v>
      </c>
      <c r="M38" s="1160">
        <v>0.2</v>
      </c>
      <c r="N38" s="1139" t="s">
        <v>3550</v>
      </c>
      <c r="O38" s="701" t="s">
        <v>2894</v>
      </c>
      <c r="P38" s="2554"/>
      <c r="Q38" s="2555"/>
      <c r="R38" s="2555"/>
      <c r="S38" s="2555"/>
      <c r="T38" s="2556"/>
    </row>
    <row r="39" spans="1:21" s="1120" customFormat="1" ht="33" x14ac:dyDescent="0.3">
      <c r="A39" s="2506"/>
      <c r="B39" s="2455"/>
      <c r="C39" s="2428"/>
      <c r="D39" s="2456"/>
      <c r="E39" s="2428"/>
      <c r="F39" s="2432"/>
      <c r="G39" s="2456"/>
      <c r="H39" s="2428"/>
      <c r="I39" s="2455"/>
      <c r="J39" s="2428"/>
      <c r="K39" s="1168" t="s">
        <v>2057</v>
      </c>
      <c r="L39" s="879" t="s">
        <v>2895</v>
      </c>
      <c r="M39" s="1160">
        <v>0.1</v>
      </c>
      <c r="N39" s="1139" t="s">
        <v>3547</v>
      </c>
      <c r="O39" s="701" t="s">
        <v>2896</v>
      </c>
      <c r="P39" s="2557"/>
      <c r="Q39" s="2558"/>
      <c r="R39" s="2558"/>
      <c r="S39" s="2558"/>
      <c r="T39" s="2559"/>
    </row>
    <row r="40" spans="1:21" s="1120" customFormat="1" ht="33" x14ac:dyDescent="0.3">
      <c r="A40" s="2506"/>
      <c r="B40" s="2455"/>
      <c r="C40" s="2428"/>
      <c r="D40" s="2451"/>
      <c r="E40" s="2428"/>
      <c r="F40" s="2432"/>
      <c r="G40" s="2451"/>
      <c r="H40" s="2428"/>
      <c r="I40" s="2455"/>
      <c r="J40" s="2428"/>
      <c r="K40" s="1168" t="s">
        <v>2060</v>
      </c>
      <c r="L40" s="879" t="s">
        <v>2897</v>
      </c>
      <c r="M40" s="1160">
        <v>0.1</v>
      </c>
      <c r="N40" s="1139" t="s">
        <v>3235</v>
      </c>
      <c r="O40" s="701" t="s">
        <v>2898</v>
      </c>
      <c r="P40" s="1334">
        <v>12</v>
      </c>
      <c r="Q40" s="1300">
        <v>3</v>
      </c>
      <c r="R40" s="1300">
        <v>3</v>
      </c>
      <c r="S40" s="1300">
        <v>3</v>
      </c>
      <c r="T40" s="1335">
        <v>3</v>
      </c>
      <c r="U40" s="1336"/>
    </row>
    <row r="41" spans="1:21" s="1120" customFormat="1" ht="82.5" x14ac:dyDescent="0.3">
      <c r="A41" s="2506"/>
      <c r="B41" s="2484">
        <v>0.5</v>
      </c>
      <c r="C41" s="2499" t="s">
        <v>2899</v>
      </c>
      <c r="D41" s="2450">
        <v>1</v>
      </c>
      <c r="E41" s="2499" t="s">
        <v>2900</v>
      </c>
      <c r="F41" s="2450">
        <v>1</v>
      </c>
      <c r="G41" s="2450" t="s">
        <v>776</v>
      </c>
      <c r="H41" s="2420" t="s">
        <v>2901</v>
      </c>
      <c r="I41" s="2452">
        <v>0.2</v>
      </c>
      <c r="J41" s="2420" t="s">
        <v>370</v>
      </c>
      <c r="K41" s="1158" t="s">
        <v>779</v>
      </c>
      <c r="L41" s="1140" t="s">
        <v>2902</v>
      </c>
      <c r="M41" s="1156">
        <v>0.5</v>
      </c>
      <c r="N41" s="1141" t="s">
        <v>3551</v>
      </c>
      <c r="O41" s="1140" t="s">
        <v>2903</v>
      </c>
      <c r="P41" s="1140" t="s">
        <v>2903</v>
      </c>
      <c r="Q41" s="1140" t="s">
        <v>2903</v>
      </c>
      <c r="R41" s="700"/>
      <c r="S41" s="700"/>
      <c r="T41" s="700"/>
    </row>
    <row r="42" spans="1:21" s="1120" customFormat="1" ht="82.5" x14ac:dyDescent="0.3">
      <c r="A42" s="2506"/>
      <c r="B42" s="2485"/>
      <c r="C42" s="2486"/>
      <c r="D42" s="2456"/>
      <c r="E42" s="2486"/>
      <c r="F42" s="2456"/>
      <c r="G42" s="2451"/>
      <c r="H42" s="2420"/>
      <c r="I42" s="2452"/>
      <c r="J42" s="2420"/>
      <c r="K42" s="1158" t="s">
        <v>927</v>
      </c>
      <c r="L42" s="701" t="s">
        <v>2904</v>
      </c>
      <c r="M42" s="1156">
        <v>0.5</v>
      </c>
      <c r="N42" s="1122" t="s">
        <v>3235</v>
      </c>
      <c r="O42" s="701" t="s">
        <v>2905</v>
      </c>
      <c r="P42" s="1140" t="s">
        <v>2903</v>
      </c>
      <c r="Q42" s="1140" t="s">
        <v>2903</v>
      </c>
      <c r="R42" s="700"/>
      <c r="S42" s="700"/>
      <c r="T42" s="700"/>
    </row>
    <row r="43" spans="1:21" s="1120" customFormat="1" ht="49.5" x14ac:dyDescent="0.3">
      <c r="A43" s="2506"/>
      <c r="B43" s="2485"/>
      <c r="C43" s="2486"/>
      <c r="D43" s="2456"/>
      <c r="E43" s="2486"/>
      <c r="F43" s="2456"/>
      <c r="G43" s="1131" t="s">
        <v>784</v>
      </c>
      <c r="H43" s="1142" t="s">
        <v>2906</v>
      </c>
      <c r="I43" s="1158">
        <v>0.1</v>
      </c>
      <c r="J43" s="1142" t="s">
        <v>370</v>
      </c>
      <c r="K43" s="1158" t="s">
        <v>787</v>
      </c>
      <c r="L43" s="701" t="s">
        <v>2907</v>
      </c>
      <c r="M43" s="1156">
        <v>1</v>
      </c>
      <c r="N43" s="1122" t="s">
        <v>3235</v>
      </c>
      <c r="O43" s="701" t="s">
        <v>2908</v>
      </c>
      <c r="P43" s="878">
        <v>48</v>
      </c>
      <c r="Q43" s="1119">
        <v>12</v>
      </c>
      <c r="R43" s="1119">
        <v>12</v>
      </c>
      <c r="S43" s="1119">
        <v>12</v>
      </c>
      <c r="T43" s="1119">
        <v>12</v>
      </c>
    </row>
    <row r="44" spans="1:21" s="1120" customFormat="1" ht="99" x14ac:dyDescent="0.3">
      <c r="A44" s="2506"/>
      <c r="B44" s="2485"/>
      <c r="C44" s="2486"/>
      <c r="D44" s="2456"/>
      <c r="E44" s="2486"/>
      <c r="F44" s="2456"/>
      <c r="G44" s="1131" t="s">
        <v>790</v>
      </c>
      <c r="H44" s="1142" t="s">
        <v>2909</v>
      </c>
      <c r="I44" s="1170">
        <v>0.2</v>
      </c>
      <c r="J44" s="1142" t="s">
        <v>370</v>
      </c>
      <c r="K44" s="1170" t="s">
        <v>793</v>
      </c>
      <c r="L44" s="926" t="s">
        <v>2910</v>
      </c>
      <c r="M44" s="1171">
        <v>1</v>
      </c>
      <c r="N44" s="1145" t="s">
        <v>3552</v>
      </c>
      <c r="O44" s="701" t="s">
        <v>2911</v>
      </c>
      <c r="P44" s="1222" t="s">
        <v>3553</v>
      </c>
      <c r="Q44" s="1222" t="s">
        <v>3554</v>
      </c>
      <c r="R44" s="1222" t="s">
        <v>3555</v>
      </c>
      <c r="S44" s="1222" t="s">
        <v>3555</v>
      </c>
      <c r="T44" s="1222" t="s">
        <v>3555</v>
      </c>
    </row>
    <row r="45" spans="1:21" s="1120" customFormat="1" ht="49.5" customHeight="1" x14ac:dyDescent="0.3">
      <c r="A45" s="2506"/>
      <c r="B45" s="2485"/>
      <c r="C45" s="2486"/>
      <c r="D45" s="2456"/>
      <c r="E45" s="2486"/>
      <c r="F45" s="2456"/>
      <c r="G45" s="2453" t="s">
        <v>795</v>
      </c>
      <c r="H45" s="1472" t="s">
        <v>2912</v>
      </c>
      <c r="I45" s="2454">
        <v>0.3</v>
      </c>
      <c r="J45" s="1472" t="s">
        <v>370</v>
      </c>
      <c r="K45" s="1172" t="s">
        <v>798</v>
      </c>
      <c r="L45" s="879" t="s">
        <v>2913</v>
      </c>
      <c r="M45" s="1171">
        <v>0.5</v>
      </c>
      <c r="N45" s="1147"/>
      <c r="O45" s="701" t="s">
        <v>2914</v>
      </c>
      <c r="P45" s="1148" t="s">
        <v>2915</v>
      </c>
      <c r="Q45" s="1148">
        <v>1</v>
      </c>
      <c r="R45" s="1148">
        <v>1</v>
      </c>
      <c r="S45" s="1148">
        <v>1</v>
      </c>
      <c r="T45" s="1148">
        <v>1</v>
      </c>
    </row>
    <row r="46" spans="1:21" s="1120" customFormat="1" ht="49.5" x14ac:dyDescent="0.3">
      <c r="A46" s="2506"/>
      <c r="B46" s="2485"/>
      <c r="C46" s="2486"/>
      <c r="D46" s="2456"/>
      <c r="E46" s="2486"/>
      <c r="F46" s="2456"/>
      <c r="G46" s="2453"/>
      <c r="H46" s="1472"/>
      <c r="I46" s="2454"/>
      <c r="J46" s="1472"/>
      <c r="K46" s="1172" t="s">
        <v>931</v>
      </c>
      <c r="L46" s="701" t="s">
        <v>2916</v>
      </c>
      <c r="M46" s="1171">
        <v>0.5</v>
      </c>
      <c r="N46" s="1147"/>
      <c r="O46" s="701" t="s">
        <v>2917</v>
      </c>
      <c r="P46" s="879" t="s">
        <v>2918</v>
      </c>
      <c r="Q46" s="879" t="s">
        <v>2919</v>
      </c>
      <c r="R46" s="879" t="s">
        <v>2919</v>
      </c>
      <c r="S46" s="879" t="s">
        <v>2919</v>
      </c>
      <c r="T46" s="879" t="s">
        <v>2919</v>
      </c>
    </row>
    <row r="47" spans="1:21" ht="132" x14ac:dyDescent="0.3">
      <c r="A47" s="2507"/>
      <c r="B47" s="2457"/>
      <c r="C47" s="2487"/>
      <c r="D47" s="2451"/>
      <c r="E47" s="2487"/>
      <c r="F47" s="2451"/>
      <c r="G47" s="1171" t="s">
        <v>930</v>
      </c>
      <c r="H47" s="701" t="s">
        <v>2920</v>
      </c>
      <c r="I47" s="1171">
        <v>0.2</v>
      </c>
      <c r="J47" s="701" t="s">
        <v>370</v>
      </c>
      <c r="K47" s="1171" t="s">
        <v>1087</v>
      </c>
      <c r="L47" s="701" t="s">
        <v>2921</v>
      </c>
      <c r="M47" s="1149">
        <v>1</v>
      </c>
      <c r="N47" s="1150"/>
      <c r="O47" s="701" t="s">
        <v>2922</v>
      </c>
      <c r="P47" s="879" t="s">
        <v>2923</v>
      </c>
      <c r="Q47" s="1148">
        <v>0.2</v>
      </c>
      <c r="R47" s="1148">
        <v>0.3</v>
      </c>
      <c r="S47" s="1148">
        <v>0.3</v>
      </c>
      <c r="T47" s="1148">
        <v>0.2</v>
      </c>
    </row>
  </sheetData>
  <sheetProtection password="DDB6" sheet="1"/>
  <mergeCells count="81">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C30:C33"/>
    <mergeCell ref="D30:D33"/>
    <mergeCell ref="E30:E33"/>
    <mergeCell ref="F30:F33"/>
    <mergeCell ref="G30:G31"/>
    <mergeCell ref="C34:C40"/>
    <mergeCell ref="D34:D40"/>
    <mergeCell ref="E34:E40"/>
    <mergeCell ref="F34:F40"/>
    <mergeCell ref="G34:G40"/>
    <mergeCell ref="I30:I31"/>
    <mergeCell ref="J30:J31"/>
    <mergeCell ref="I34:I40"/>
    <mergeCell ref="J34:J40"/>
    <mergeCell ref="H30:H31"/>
    <mergeCell ref="H34:H40"/>
    <mergeCell ref="G45:G46"/>
    <mergeCell ref="H45:H46"/>
    <mergeCell ref="I45:I46"/>
    <mergeCell ref="J45:J46"/>
    <mergeCell ref="P34:T39"/>
    <mergeCell ref="G41:G42"/>
    <mergeCell ref="H41:H42"/>
    <mergeCell ref="I41:I42"/>
    <mergeCell ref="J41:J42"/>
    <mergeCell ref="B41:B47"/>
    <mergeCell ref="C41:C47"/>
    <mergeCell ref="D41:D47"/>
    <mergeCell ref="E41:E47"/>
    <mergeCell ref="F41:F47"/>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U47"/>
  <sheetViews>
    <sheetView zoomScale="75" zoomScaleNormal="75" workbookViewId="0">
      <selection activeCell="H13" sqref="H13"/>
    </sheetView>
  </sheetViews>
  <sheetFormatPr baseColWidth="10" defaultRowHeight="16.5" x14ac:dyDescent="0.3"/>
  <cols>
    <col min="1" max="1" width="13.425781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21" style="1178" customWidth="1"/>
    <col min="10" max="11" width="7" style="1178" customWidth="1"/>
    <col min="12" max="12" width="53.42578125" style="1" customWidth="1"/>
    <col min="13" max="13" width="7.5703125" style="1155" customWidth="1"/>
    <col min="14" max="14" width="21" style="1151" customWidth="1"/>
    <col min="15" max="15" width="39.85546875" style="1151" customWidth="1"/>
    <col min="16" max="16" width="16.140625" style="1151" customWidth="1"/>
    <col min="17" max="17" width="11.42578125" style="1151"/>
    <col min="18" max="18" width="10.140625" style="1151" customWidth="1"/>
    <col min="19" max="19" width="11.42578125" style="1151"/>
    <col min="20" max="20" width="10" style="1151" customWidth="1"/>
    <col min="21" max="21" width="24.5703125" style="1151" customWidth="1"/>
    <col min="22" max="16384" width="11.42578125" style="1151"/>
  </cols>
  <sheetData>
    <row r="1" spans="1:21" s="287" customFormat="1" ht="13.5" customHeight="1" x14ac:dyDescent="0.3">
      <c r="A1" s="2448" t="s">
        <v>2793</v>
      </c>
      <c r="B1" s="2448"/>
      <c r="C1" s="2448"/>
      <c r="D1" s="2448"/>
      <c r="E1" s="2448"/>
      <c r="F1" s="2448"/>
      <c r="G1" s="2448"/>
      <c r="H1" s="2448"/>
      <c r="I1" s="2448"/>
      <c r="J1" s="2448"/>
      <c r="K1" s="2448"/>
      <c r="L1" s="2448"/>
      <c r="M1" s="2448"/>
      <c r="N1" s="2448"/>
      <c r="O1" s="2448"/>
      <c r="P1" s="2448"/>
      <c r="Q1" s="2448"/>
      <c r="R1" s="1974" t="s">
        <v>3571</v>
      </c>
      <c r="S1" s="1974"/>
      <c r="T1" s="1974"/>
    </row>
    <row r="2" spans="1:21" s="287" customFormat="1" ht="13.5" customHeight="1" x14ac:dyDescent="0.3">
      <c r="A2" s="2448"/>
      <c r="B2" s="2448"/>
      <c r="C2" s="2448"/>
      <c r="D2" s="2448"/>
      <c r="E2" s="2448"/>
      <c r="F2" s="2448"/>
      <c r="G2" s="2448"/>
      <c r="H2" s="2448"/>
      <c r="I2" s="2448"/>
      <c r="J2" s="2448"/>
      <c r="K2" s="2448"/>
      <c r="L2" s="2448"/>
      <c r="M2" s="2448"/>
      <c r="N2" s="2448"/>
      <c r="O2" s="2448"/>
      <c r="P2" s="2448"/>
      <c r="Q2" s="2448"/>
      <c r="R2" s="1974"/>
      <c r="S2" s="1974"/>
      <c r="T2" s="1974"/>
    </row>
    <row r="3" spans="1:21" s="287" customFormat="1" ht="13.5" customHeight="1" x14ac:dyDescent="0.3">
      <c r="A3" s="2448"/>
      <c r="B3" s="2448"/>
      <c r="C3" s="2448"/>
      <c r="D3" s="2448"/>
      <c r="E3" s="2448"/>
      <c r="F3" s="2448"/>
      <c r="G3" s="2448"/>
      <c r="H3" s="2448"/>
      <c r="I3" s="2448"/>
      <c r="J3" s="2448"/>
      <c r="K3" s="2448"/>
      <c r="L3" s="2448"/>
      <c r="M3" s="2448"/>
      <c r="N3" s="2448"/>
      <c r="O3" s="2448"/>
      <c r="P3" s="2448"/>
      <c r="Q3" s="2448"/>
      <c r="R3" s="1974" t="s">
        <v>324</v>
      </c>
      <c r="S3" s="1974"/>
      <c r="T3" s="1974"/>
    </row>
    <row r="4" spans="1:21" s="287" customFormat="1" ht="13.5" customHeight="1" x14ac:dyDescent="0.3">
      <c r="A4" s="2448"/>
      <c r="B4" s="2448"/>
      <c r="C4" s="2448"/>
      <c r="D4" s="2448"/>
      <c r="E4" s="2448"/>
      <c r="F4" s="2448"/>
      <c r="G4" s="2448"/>
      <c r="H4" s="2448"/>
      <c r="I4" s="2448"/>
      <c r="J4" s="2448"/>
      <c r="K4" s="2448"/>
      <c r="L4" s="2448"/>
      <c r="M4" s="2448"/>
      <c r="N4" s="2448"/>
      <c r="O4" s="2448"/>
      <c r="P4" s="2448"/>
      <c r="Q4" s="2448"/>
      <c r="R4" s="1974"/>
      <c r="S4" s="1974"/>
      <c r="T4" s="1974"/>
    </row>
    <row r="5" spans="1:21" s="287" customFormat="1" ht="13.5" customHeight="1" x14ac:dyDescent="0.3">
      <c r="A5" s="2448"/>
      <c r="B5" s="2448"/>
      <c r="C5" s="2448"/>
      <c r="D5" s="2448"/>
      <c r="E5" s="2448"/>
      <c r="F5" s="2448"/>
      <c r="G5" s="2448"/>
      <c r="H5" s="2448"/>
      <c r="I5" s="2448"/>
      <c r="J5" s="2448"/>
      <c r="K5" s="2448"/>
      <c r="L5" s="2448"/>
      <c r="M5" s="2448"/>
      <c r="N5" s="2448"/>
      <c r="O5" s="2448"/>
      <c r="P5" s="2448"/>
      <c r="Q5" s="2448"/>
      <c r="R5" s="1974" t="s">
        <v>3556</v>
      </c>
      <c r="S5" s="1974"/>
      <c r="T5" s="1974"/>
    </row>
    <row r="6" spans="1:21" s="287" customFormat="1" ht="13.5" customHeight="1" x14ac:dyDescent="0.3">
      <c r="A6" s="2448"/>
      <c r="B6" s="2448"/>
      <c r="C6" s="2448"/>
      <c r="D6" s="2448"/>
      <c r="E6" s="2448"/>
      <c r="F6" s="2448"/>
      <c r="G6" s="2448"/>
      <c r="H6" s="2448"/>
      <c r="I6" s="2448"/>
      <c r="J6" s="2448"/>
      <c r="K6" s="2448"/>
      <c r="L6" s="2448"/>
      <c r="M6" s="2448"/>
      <c r="N6" s="2448"/>
      <c r="O6" s="2448"/>
      <c r="P6" s="2448"/>
      <c r="Q6" s="2448"/>
      <c r="R6" s="1974"/>
      <c r="S6" s="1974"/>
      <c r="T6" s="1974"/>
    </row>
    <row r="7" spans="1:21" s="287" customFormat="1" ht="13.5" customHeight="1" x14ac:dyDescent="0.3">
      <c r="A7" s="2448"/>
      <c r="B7" s="2448"/>
      <c r="C7" s="2448"/>
      <c r="D7" s="2448"/>
      <c r="E7" s="2448"/>
      <c r="F7" s="2448"/>
      <c r="G7" s="2448"/>
      <c r="H7" s="2448"/>
      <c r="I7" s="2448"/>
      <c r="J7" s="2448"/>
      <c r="K7" s="2448"/>
      <c r="L7" s="2448"/>
      <c r="M7" s="2448"/>
      <c r="N7" s="2448"/>
      <c r="O7" s="2448"/>
      <c r="P7" s="2448"/>
      <c r="Q7" s="2448"/>
      <c r="R7" s="1974" t="s">
        <v>326</v>
      </c>
      <c r="S7" s="1974"/>
      <c r="T7" s="1974"/>
      <c r="U7" s="1337"/>
    </row>
    <row r="8" spans="1:21" s="287" customFormat="1" ht="13.5" customHeight="1" x14ac:dyDescent="0.3">
      <c r="A8" s="2448"/>
      <c r="B8" s="2448"/>
      <c r="C8" s="2448"/>
      <c r="D8" s="2448"/>
      <c r="E8" s="2448"/>
      <c r="F8" s="2448"/>
      <c r="G8" s="2448"/>
      <c r="H8" s="2448"/>
      <c r="I8" s="2448"/>
      <c r="J8" s="2448"/>
      <c r="K8" s="2448"/>
      <c r="L8" s="2448"/>
      <c r="M8" s="2448"/>
      <c r="N8" s="2448"/>
      <c r="O8" s="2448"/>
      <c r="P8" s="2448"/>
      <c r="Q8" s="2448"/>
      <c r="R8" s="1974"/>
      <c r="S8" s="1974"/>
      <c r="T8" s="1974"/>
      <c r="U8" s="1337"/>
    </row>
    <row r="9" spans="1:21" s="287" customFormat="1" ht="30" customHeight="1" x14ac:dyDescent="0.3">
      <c r="A9" s="1429" t="s">
        <v>3557</v>
      </c>
      <c r="B9" s="1429"/>
      <c r="C9" s="1429"/>
      <c r="D9" s="1429"/>
      <c r="E9" s="1429"/>
      <c r="F9" s="1429"/>
      <c r="G9" s="1429"/>
      <c r="H9" s="1429"/>
      <c r="I9" s="1429"/>
      <c r="J9" s="1429"/>
      <c r="K9" s="1429"/>
      <c r="L9" s="1429"/>
      <c r="M9" s="1429"/>
      <c r="N9" s="1429"/>
      <c r="O9" s="1429"/>
      <c r="P9" s="1429"/>
      <c r="Q9" s="1429"/>
      <c r="R9" s="1429"/>
      <c r="S9" s="1429"/>
      <c r="T9" s="1429"/>
    </row>
    <row r="10" spans="1:21"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1" s="1113" customFormat="1" ht="26.25" customHeight="1" x14ac:dyDescent="0.25">
      <c r="A11" s="2461" t="s">
        <v>2796</v>
      </c>
      <c r="B11" s="2461" t="s">
        <v>2797</v>
      </c>
      <c r="C11" s="2434" t="s">
        <v>2798</v>
      </c>
      <c r="D11" s="2461" t="s">
        <v>2799</v>
      </c>
      <c r="E11" s="2434" t="s">
        <v>2800</v>
      </c>
      <c r="F11" s="2461" t="s">
        <v>2801</v>
      </c>
      <c r="G11" s="2462" t="s">
        <v>2802</v>
      </c>
      <c r="H11" s="2434" t="s">
        <v>2803</v>
      </c>
      <c r="I11" s="2447" t="s">
        <v>526</v>
      </c>
      <c r="J11" s="2461" t="s">
        <v>2804</v>
      </c>
      <c r="K11" s="2462" t="s">
        <v>2805</v>
      </c>
      <c r="L11" s="2434" t="s">
        <v>2806</v>
      </c>
      <c r="M11" s="2461" t="s">
        <v>2807</v>
      </c>
      <c r="N11" s="2434" t="s">
        <v>2808</v>
      </c>
      <c r="O11" s="2434" t="s">
        <v>2809</v>
      </c>
      <c r="P11" s="2435" t="s">
        <v>2810</v>
      </c>
      <c r="Q11" s="2435"/>
      <c r="R11" s="2435"/>
      <c r="S11" s="2435"/>
      <c r="T11" s="2435"/>
    </row>
    <row r="12" spans="1:21" s="1113" customFormat="1" ht="35.25" customHeight="1" x14ac:dyDescent="0.25">
      <c r="A12" s="2461"/>
      <c r="B12" s="2461"/>
      <c r="C12" s="2434"/>
      <c r="D12" s="2461"/>
      <c r="E12" s="2434"/>
      <c r="F12" s="2461"/>
      <c r="G12" s="2463"/>
      <c r="H12" s="2434"/>
      <c r="I12" s="2447"/>
      <c r="J12" s="2461"/>
      <c r="K12" s="2463"/>
      <c r="L12" s="2434"/>
      <c r="M12" s="2461"/>
      <c r="N12" s="2434"/>
      <c r="O12" s="2434"/>
      <c r="P12" s="1112" t="s">
        <v>2811</v>
      </c>
      <c r="Q12" s="1112" t="s">
        <v>2812</v>
      </c>
      <c r="R12" s="1112" t="s">
        <v>55</v>
      </c>
      <c r="S12" s="1112" t="s">
        <v>56</v>
      </c>
      <c r="T12" s="1112" t="s">
        <v>57</v>
      </c>
    </row>
    <row r="13" spans="1:21" s="1120" customFormat="1" ht="115.5" customHeight="1" x14ac:dyDescent="0.3">
      <c r="A13" s="2436" t="s">
        <v>2813</v>
      </c>
      <c r="B13" s="2455">
        <v>0.5</v>
      </c>
      <c r="C13" s="1114" t="s">
        <v>2814</v>
      </c>
      <c r="D13" s="1131">
        <v>0.15</v>
      </c>
      <c r="E13" s="1114" t="s">
        <v>2815</v>
      </c>
      <c r="F13" s="1131">
        <v>1</v>
      </c>
      <c r="G13" s="1131" t="s">
        <v>65</v>
      </c>
      <c r="H13" s="1114" t="s">
        <v>2816</v>
      </c>
      <c r="I13" s="1114" t="s">
        <v>370</v>
      </c>
      <c r="J13" s="1131">
        <v>1</v>
      </c>
      <c r="K13" s="1131" t="s">
        <v>69</v>
      </c>
      <c r="L13" s="1114" t="s">
        <v>2817</v>
      </c>
      <c r="M13" s="1131">
        <v>1</v>
      </c>
      <c r="N13" s="1289" t="s">
        <v>3558</v>
      </c>
      <c r="O13" s="1114" t="s">
        <v>2819</v>
      </c>
      <c r="P13" s="878">
        <v>2</v>
      </c>
      <c r="Q13" s="878"/>
      <c r="R13" s="878">
        <v>1</v>
      </c>
      <c r="S13" s="878"/>
      <c r="T13" s="878">
        <v>1</v>
      </c>
    </row>
    <row r="14" spans="1:21" s="1120" customFormat="1" ht="66" x14ac:dyDescent="0.3">
      <c r="A14" s="2436"/>
      <c r="B14" s="2455"/>
      <c r="C14" s="2433" t="s">
        <v>2820</v>
      </c>
      <c r="D14" s="2432">
        <v>0.2</v>
      </c>
      <c r="E14" s="2425" t="s">
        <v>2821</v>
      </c>
      <c r="F14" s="2452">
        <v>0.5</v>
      </c>
      <c r="G14" s="1158" t="s">
        <v>84</v>
      </c>
      <c r="H14" s="709" t="s">
        <v>2822</v>
      </c>
      <c r="I14" s="709" t="s">
        <v>370</v>
      </c>
      <c r="J14" s="1158">
        <v>0.8</v>
      </c>
      <c r="K14" s="1158" t="s">
        <v>87</v>
      </c>
      <c r="L14" s="701" t="s">
        <v>2823</v>
      </c>
      <c r="M14" s="1156">
        <v>1</v>
      </c>
      <c r="N14" s="1289" t="s">
        <v>2826</v>
      </c>
      <c r="O14" s="701" t="s">
        <v>2825</v>
      </c>
      <c r="P14" s="878"/>
      <c r="Q14" s="878"/>
      <c r="R14" s="878"/>
      <c r="S14" s="878"/>
      <c r="T14" s="878"/>
    </row>
    <row r="15" spans="1:21" s="1120" customFormat="1" ht="55.5" customHeight="1" x14ac:dyDescent="0.3">
      <c r="A15" s="2436"/>
      <c r="B15" s="2455"/>
      <c r="C15" s="2433"/>
      <c r="D15" s="2432"/>
      <c r="E15" s="2425"/>
      <c r="F15" s="2452"/>
      <c r="G15" s="1158" t="s">
        <v>93</v>
      </c>
      <c r="H15" s="709" t="s">
        <v>2827</v>
      </c>
      <c r="I15" s="709" t="s">
        <v>370</v>
      </c>
      <c r="J15" s="1158">
        <v>0.2</v>
      </c>
      <c r="K15" s="1158" t="s">
        <v>97</v>
      </c>
      <c r="L15" s="709" t="s">
        <v>2828</v>
      </c>
      <c r="M15" s="1131">
        <v>1</v>
      </c>
      <c r="N15" s="1289" t="s">
        <v>3558</v>
      </c>
      <c r="O15" s="709" t="s">
        <v>2830</v>
      </c>
      <c r="P15" s="878">
        <v>4</v>
      </c>
      <c r="Q15" s="878" t="s">
        <v>3241</v>
      </c>
      <c r="R15" s="878" t="s">
        <v>3242</v>
      </c>
      <c r="S15" s="878" t="s">
        <v>3242</v>
      </c>
      <c r="T15" s="878" t="s">
        <v>3242</v>
      </c>
      <c r="U15" s="1290"/>
    </row>
    <row r="16" spans="1:21" s="1120" customFormat="1" ht="82.5" x14ac:dyDescent="0.3">
      <c r="A16" s="2436"/>
      <c r="B16" s="2455"/>
      <c r="C16" s="2433"/>
      <c r="D16" s="2432"/>
      <c r="E16" s="2425" t="s">
        <v>2831</v>
      </c>
      <c r="F16" s="2452">
        <v>0.5</v>
      </c>
      <c r="G16" s="2452" t="s">
        <v>101</v>
      </c>
      <c r="H16" s="2425" t="s">
        <v>2832</v>
      </c>
      <c r="I16" s="2425" t="s">
        <v>370</v>
      </c>
      <c r="J16" s="2452">
        <v>1</v>
      </c>
      <c r="K16" s="1158" t="s">
        <v>104</v>
      </c>
      <c r="L16" s="709" t="s">
        <v>2833</v>
      </c>
      <c r="M16" s="1131">
        <v>0.2</v>
      </c>
      <c r="N16" s="1289" t="s">
        <v>3558</v>
      </c>
      <c r="O16" s="732" t="s">
        <v>2834</v>
      </c>
      <c r="P16" s="878">
        <v>4</v>
      </c>
      <c r="Q16" s="878" t="s">
        <v>3243</v>
      </c>
      <c r="R16" s="878" t="s">
        <v>3244</v>
      </c>
      <c r="S16" s="878" t="s">
        <v>2932</v>
      </c>
      <c r="T16" s="878" t="s">
        <v>2932</v>
      </c>
      <c r="U16" s="1290"/>
    </row>
    <row r="17" spans="1:21" s="1120" customFormat="1" ht="82.5" x14ac:dyDescent="0.3">
      <c r="A17" s="2436"/>
      <c r="B17" s="2455"/>
      <c r="C17" s="2433"/>
      <c r="D17" s="2432"/>
      <c r="E17" s="2425"/>
      <c r="F17" s="2452"/>
      <c r="G17" s="2452"/>
      <c r="H17" s="2425"/>
      <c r="I17" s="2425"/>
      <c r="J17" s="2452"/>
      <c r="K17" s="1158" t="s">
        <v>341</v>
      </c>
      <c r="L17" s="879" t="s">
        <v>2835</v>
      </c>
      <c r="M17" s="1160">
        <v>0.5</v>
      </c>
      <c r="N17" s="1289" t="s">
        <v>3558</v>
      </c>
      <c r="O17" s="724" t="s">
        <v>2836</v>
      </c>
      <c r="P17" s="878">
        <v>3</v>
      </c>
      <c r="Q17" s="878" t="s">
        <v>3245</v>
      </c>
      <c r="R17" s="878">
        <v>1</v>
      </c>
      <c r="S17" s="878">
        <v>1</v>
      </c>
      <c r="T17" s="878">
        <v>1</v>
      </c>
    </row>
    <row r="18" spans="1:21" s="1120" customFormat="1" ht="33" x14ac:dyDescent="0.3">
      <c r="A18" s="2436"/>
      <c r="B18" s="2455"/>
      <c r="C18" s="2433"/>
      <c r="D18" s="2432"/>
      <c r="E18" s="2425"/>
      <c r="F18" s="2452"/>
      <c r="G18" s="2452"/>
      <c r="H18" s="2425"/>
      <c r="I18" s="2425"/>
      <c r="J18" s="2452"/>
      <c r="K18" s="1158" t="s">
        <v>342</v>
      </c>
      <c r="L18" s="701" t="s">
        <v>2837</v>
      </c>
      <c r="M18" s="1156">
        <v>0.3</v>
      </c>
      <c r="N18" s="1289" t="s">
        <v>3558</v>
      </c>
      <c r="O18" s="701" t="s">
        <v>2825</v>
      </c>
      <c r="P18" s="1291">
        <v>1</v>
      </c>
      <c r="Q18" s="1291">
        <v>1</v>
      </c>
      <c r="R18" s="1291">
        <v>1</v>
      </c>
      <c r="S18" s="1291">
        <v>1</v>
      </c>
      <c r="T18" s="1291">
        <v>1</v>
      </c>
    </row>
    <row r="19" spans="1:21" s="1120" customFormat="1" ht="132" customHeight="1" x14ac:dyDescent="0.3">
      <c r="A19" s="2436"/>
      <c r="B19" s="2455"/>
      <c r="C19" s="2433" t="s">
        <v>2838</v>
      </c>
      <c r="D19" s="2432">
        <v>0.2</v>
      </c>
      <c r="E19" s="2425" t="s">
        <v>2839</v>
      </c>
      <c r="F19" s="2432">
        <v>1</v>
      </c>
      <c r="G19" s="2450" t="s">
        <v>107</v>
      </c>
      <c r="H19" s="2431" t="s">
        <v>2840</v>
      </c>
      <c r="I19" s="2431" t="s">
        <v>370</v>
      </c>
      <c r="J19" s="2452">
        <v>0.6</v>
      </c>
      <c r="K19" s="1158" t="s">
        <v>110</v>
      </c>
      <c r="L19" s="1163" t="s">
        <v>2841</v>
      </c>
      <c r="M19" s="1156">
        <v>0.15</v>
      </c>
      <c r="N19" s="1126" t="s">
        <v>2818</v>
      </c>
      <c r="O19" s="1127" t="s">
        <v>2842</v>
      </c>
      <c r="P19" s="1119">
        <v>4</v>
      </c>
      <c r="Q19" s="1119">
        <v>1</v>
      </c>
      <c r="R19" s="1119">
        <v>1</v>
      </c>
      <c r="S19" s="1119">
        <v>1</v>
      </c>
      <c r="T19" s="1119">
        <v>1</v>
      </c>
    </row>
    <row r="20" spans="1:21" s="1120" customFormat="1" ht="188.25" customHeight="1" x14ac:dyDescent="0.3">
      <c r="A20" s="2436"/>
      <c r="B20" s="2455"/>
      <c r="C20" s="2433"/>
      <c r="D20" s="2432"/>
      <c r="E20" s="2425"/>
      <c r="F20" s="2432"/>
      <c r="G20" s="2456"/>
      <c r="H20" s="2431"/>
      <c r="I20" s="2431"/>
      <c r="J20" s="2452"/>
      <c r="K20" s="1158" t="s">
        <v>345</v>
      </c>
      <c r="L20" s="703" t="s">
        <v>2843</v>
      </c>
      <c r="M20" s="1156">
        <v>0.1</v>
      </c>
      <c r="N20" s="1126" t="s">
        <v>2818</v>
      </c>
      <c r="O20" s="1127" t="s">
        <v>2844</v>
      </c>
      <c r="P20" s="1119">
        <v>4</v>
      </c>
      <c r="Q20" s="1119">
        <v>1</v>
      </c>
      <c r="R20" s="1119">
        <v>1</v>
      </c>
      <c r="S20" s="1119">
        <v>1</v>
      </c>
      <c r="T20" s="1119">
        <v>1</v>
      </c>
    </row>
    <row r="21" spans="1:21" s="1120" customFormat="1" ht="116.25" customHeight="1" x14ac:dyDescent="0.3">
      <c r="A21" s="2436"/>
      <c r="B21" s="2455"/>
      <c r="C21" s="2433"/>
      <c r="D21" s="2432"/>
      <c r="E21" s="2425"/>
      <c r="F21" s="2432"/>
      <c r="G21" s="2456"/>
      <c r="H21" s="2431"/>
      <c r="I21" s="2431"/>
      <c r="J21" s="2452"/>
      <c r="K21" s="1158" t="s">
        <v>1755</v>
      </c>
      <c r="L21" s="1164" t="s">
        <v>2845</v>
      </c>
      <c r="M21" s="1156">
        <v>0.15</v>
      </c>
      <c r="N21" s="1126"/>
      <c r="O21" s="1127" t="s">
        <v>2846</v>
      </c>
      <c r="P21" s="1119">
        <v>3</v>
      </c>
      <c r="Q21" s="1119"/>
      <c r="R21" s="1119">
        <v>1</v>
      </c>
      <c r="S21" s="1119">
        <v>1</v>
      </c>
      <c r="T21" s="1119">
        <v>1</v>
      </c>
    </row>
    <row r="22" spans="1:21" s="1120" customFormat="1" ht="121.5" customHeight="1" x14ac:dyDescent="0.3">
      <c r="A22" s="2436"/>
      <c r="B22" s="2455"/>
      <c r="C22" s="2433"/>
      <c r="D22" s="2432"/>
      <c r="E22" s="2425"/>
      <c r="F22" s="2432"/>
      <c r="G22" s="2456"/>
      <c r="H22" s="2431"/>
      <c r="I22" s="2431"/>
      <c r="J22" s="2452"/>
      <c r="K22" s="1158" t="s">
        <v>2197</v>
      </c>
      <c r="L22" s="1164" t="s">
        <v>2978</v>
      </c>
      <c r="M22" s="1156">
        <v>0.1</v>
      </c>
      <c r="N22" s="1126"/>
      <c r="O22" s="1127" t="s">
        <v>2848</v>
      </c>
      <c r="P22" s="1119">
        <v>9</v>
      </c>
      <c r="Q22" s="1119"/>
      <c r="R22" s="1119">
        <v>3</v>
      </c>
      <c r="S22" s="1119">
        <v>3</v>
      </c>
      <c r="T22" s="1119">
        <v>3</v>
      </c>
    </row>
    <row r="23" spans="1:21" s="1120" customFormat="1" ht="116.25" customHeight="1" x14ac:dyDescent="0.3">
      <c r="A23" s="2436"/>
      <c r="B23" s="2455"/>
      <c r="C23" s="2433"/>
      <c r="D23" s="2432"/>
      <c r="E23" s="2425"/>
      <c r="F23" s="2432"/>
      <c r="G23" s="2456"/>
      <c r="H23" s="2431"/>
      <c r="I23" s="2431"/>
      <c r="J23" s="2452"/>
      <c r="K23" s="1158" t="s">
        <v>2201</v>
      </c>
      <c r="L23" s="1164" t="s">
        <v>2849</v>
      </c>
      <c r="M23" s="1156">
        <v>0.1</v>
      </c>
      <c r="N23" s="1126"/>
      <c r="O23" s="1127" t="s">
        <v>2933</v>
      </c>
      <c r="P23" s="1119">
        <v>3</v>
      </c>
      <c r="Q23" s="1119"/>
      <c r="R23" s="1119">
        <v>1</v>
      </c>
      <c r="S23" s="1119">
        <v>1</v>
      </c>
      <c r="T23" s="1119">
        <v>1</v>
      </c>
    </row>
    <row r="24" spans="1:21" s="1120" customFormat="1" ht="77.25" customHeight="1" x14ac:dyDescent="0.3">
      <c r="A24" s="2436"/>
      <c r="B24" s="2455"/>
      <c r="C24" s="2433"/>
      <c r="D24" s="2432"/>
      <c r="E24" s="2425"/>
      <c r="F24" s="2432"/>
      <c r="G24" s="2451"/>
      <c r="H24" s="2431"/>
      <c r="I24" s="2431"/>
      <c r="J24" s="2452"/>
      <c r="K24" s="1158" t="s">
        <v>2204</v>
      </c>
      <c r="L24" s="1127" t="s">
        <v>2850</v>
      </c>
      <c r="M24" s="1156">
        <v>0.4</v>
      </c>
      <c r="N24" s="1126" t="s">
        <v>2818</v>
      </c>
      <c r="O24" s="1127" t="s">
        <v>2851</v>
      </c>
      <c r="P24" s="1119">
        <v>4</v>
      </c>
      <c r="Q24" s="1119">
        <v>1</v>
      </c>
      <c r="R24" s="1119">
        <v>1</v>
      </c>
      <c r="S24" s="1119">
        <v>1</v>
      </c>
      <c r="T24" s="1119">
        <v>1</v>
      </c>
    </row>
    <row r="25" spans="1:21" s="1120" customFormat="1" ht="68.25" customHeight="1" x14ac:dyDescent="0.3">
      <c r="A25" s="2436"/>
      <c r="B25" s="2455"/>
      <c r="C25" s="2433"/>
      <c r="D25" s="2432"/>
      <c r="E25" s="2425"/>
      <c r="F25" s="2432"/>
      <c r="G25" s="1131" t="s">
        <v>114</v>
      </c>
      <c r="H25" s="878" t="s">
        <v>2852</v>
      </c>
      <c r="I25" s="878" t="s">
        <v>370</v>
      </c>
      <c r="J25" s="1131">
        <v>0.4</v>
      </c>
      <c r="K25" s="1131" t="s">
        <v>117</v>
      </c>
      <c r="L25" s="1127" t="s">
        <v>2853</v>
      </c>
      <c r="M25" s="1156">
        <v>1</v>
      </c>
      <c r="N25" s="1126" t="s">
        <v>2818</v>
      </c>
      <c r="O25" s="1127" t="s">
        <v>2854</v>
      </c>
      <c r="P25" s="1119">
        <v>4</v>
      </c>
      <c r="Q25" s="1119">
        <v>1</v>
      </c>
      <c r="R25" s="1119">
        <v>1</v>
      </c>
      <c r="S25" s="1119">
        <v>1</v>
      </c>
      <c r="T25" s="1119">
        <v>1</v>
      </c>
    </row>
    <row r="26" spans="1:21" s="1120" customFormat="1" ht="49.5" x14ac:dyDescent="0.3">
      <c r="A26" s="2436"/>
      <c r="B26" s="2455"/>
      <c r="C26" s="2433" t="s">
        <v>2855</v>
      </c>
      <c r="D26" s="2432">
        <v>0.15</v>
      </c>
      <c r="E26" s="2425" t="s">
        <v>2856</v>
      </c>
      <c r="F26" s="2432">
        <v>1</v>
      </c>
      <c r="G26" s="2432" t="s">
        <v>121</v>
      </c>
      <c r="H26" s="2431" t="s">
        <v>2857</v>
      </c>
      <c r="I26" s="2431" t="s">
        <v>370</v>
      </c>
      <c r="J26" s="2432">
        <v>1</v>
      </c>
      <c r="K26" s="1131" t="s">
        <v>124</v>
      </c>
      <c r="L26" s="1129" t="s">
        <v>2858</v>
      </c>
      <c r="M26" s="1156">
        <v>0.25</v>
      </c>
      <c r="N26" s="1289" t="s">
        <v>3119</v>
      </c>
      <c r="O26" s="1129" t="s">
        <v>2860</v>
      </c>
      <c r="P26" s="878"/>
      <c r="Q26" s="878"/>
      <c r="R26" s="878"/>
      <c r="S26" s="878"/>
      <c r="T26" s="878"/>
    </row>
    <row r="27" spans="1:21" s="1120" customFormat="1" ht="162" customHeight="1" x14ac:dyDescent="0.3">
      <c r="A27" s="2436"/>
      <c r="B27" s="2455"/>
      <c r="C27" s="2433"/>
      <c r="D27" s="2432"/>
      <c r="E27" s="2425"/>
      <c r="F27" s="2432"/>
      <c r="G27" s="2432"/>
      <c r="H27" s="2431"/>
      <c r="I27" s="2431"/>
      <c r="J27" s="2432"/>
      <c r="K27" s="1131" t="s">
        <v>1020</v>
      </c>
      <c r="L27" s="1219" t="s">
        <v>2861</v>
      </c>
      <c r="M27" s="1131">
        <v>0.25</v>
      </c>
      <c r="N27" s="1289" t="s">
        <v>3559</v>
      </c>
      <c r="O27" s="1219" t="s">
        <v>2863</v>
      </c>
      <c r="P27" s="878">
        <v>12</v>
      </c>
      <c r="Q27" s="878" t="s">
        <v>3247</v>
      </c>
      <c r="R27" s="878">
        <v>4</v>
      </c>
      <c r="S27" s="878">
        <v>4</v>
      </c>
      <c r="T27" s="878">
        <v>4</v>
      </c>
      <c r="U27" s="1293"/>
    </row>
    <row r="28" spans="1:21" s="1120" customFormat="1" ht="198" x14ac:dyDescent="0.3">
      <c r="A28" s="2436"/>
      <c r="B28" s="2455"/>
      <c r="C28" s="2433"/>
      <c r="D28" s="2432"/>
      <c r="E28" s="2425"/>
      <c r="F28" s="2432"/>
      <c r="G28" s="2432"/>
      <c r="H28" s="2431"/>
      <c r="I28" s="2431"/>
      <c r="J28" s="2432"/>
      <c r="K28" s="1131" t="s">
        <v>1775</v>
      </c>
      <c r="L28" s="1129" t="s">
        <v>2864</v>
      </c>
      <c r="M28" s="1156">
        <v>0.25</v>
      </c>
      <c r="N28" s="1289" t="s">
        <v>3558</v>
      </c>
      <c r="O28" s="1129" t="s">
        <v>2865</v>
      </c>
      <c r="P28" s="878">
        <v>4</v>
      </c>
      <c r="Q28" s="878" t="s">
        <v>3248</v>
      </c>
      <c r="R28" s="878" t="s">
        <v>3249</v>
      </c>
      <c r="S28" s="878" t="s">
        <v>3249</v>
      </c>
      <c r="T28" s="878" t="s">
        <v>3249</v>
      </c>
    </row>
    <row r="29" spans="1:21" s="1120" customFormat="1" ht="49.5" x14ac:dyDescent="0.3">
      <c r="A29" s="2436"/>
      <c r="B29" s="2455"/>
      <c r="C29" s="2433"/>
      <c r="D29" s="2432"/>
      <c r="E29" s="2425"/>
      <c r="F29" s="2432"/>
      <c r="G29" s="2432"/>
      <c r="H29" s="2431"/>
      <c r="I29" s="2431"/>
      <c r="J29" s="2432"/>
      <c r="K29" s="1131" t="s">
        <v>1778</v>
      </c>
      <c r="L29" s="1129" t="s">
        <v>2866</v>
      </c>
      <c r="M29" s="1156">
        <v>0.25</v>
      </c>
      <c r="N29" s="1289" t="s">
        <v>3291</v>
      </c>
      <c r="O29" s="1129" t="s">
        <v>2867</v>
      </c>
      <c r="P29" s="1291">
        <v>1</v>
      </c>
      <c r="Q29" s="1291">
        <v>1</v>
      </c>
      <c r="R29" s="1291">
        <v>1</v>
      </c>
      <c r="S29" s="1291">
        <v>1</v>
      </c>
      <c r="T29" s="1291">
        <v>1</v>
      </c>
    </row>
    <row r="30" spans="1:21" s="1120" customFormat="1" ht="106.5" customHeight="1" x14ac:dyDescent="0.3">
      <c r="A30" s="2436"/>
      <c r="B30" s="2455"/>
      <c r="C30" s="2431" t="s">
        <v>2868</v>
      </c>
      <c r="D30" s="2432">
        <v>0.15</v>
      </c>
      <c r="E30" s="2425" t="s">
        <v>2869</v>
      </c>
      <c r="F30" s="2432">
        <v>1</v>
      </c>
      <c r="G30" s="2432" t="s">
        <v>127</v>
      </c>
      <c r="H30" s="2425" t="s">
        <v>2870</v>
      </c>
      <c r="I30" s="2425" t="s">
        <v>370</v>
      </c>
      <c r="J30" s="2432">
        <v>0.4</v>
      </c>
      <c r="K30" s="1131" t="s">
        <v>130</v>
      </c>
      <c r="L30" s="701" t="s">
        <v>2871</v>
      </c>
      <c r="M30" s="1156">
        <v>0.5</v>
      </c>
      <c r="N30" s="1289" t="s">
        <v>3291</v>
      </c>
      <c r="O30" s="701" t="s">
        <v>2872</v>
      </c>
      <c r="P30" s="1291">
        <v>1</v>
      </c>
      <c r="Q30" s="1291">
        <v>1</v>
      </c>
      <c r="R30" s="1291">
        <v>1</v>
      </c>
      <c r="S30" s="1291">
        <v>1</v>
      </c>
      <c r="T30" s="1291">
        <v>1</v>
      </c>
    </row>
    <row r="31" spans="1:21" s="1120" customFormat="1" ht="33" x14ac:dyDescent="0.3">
      <c r="A31" s="2436"/>
      <c r="B31" s="2455"/>
      <c r="C31" s="2431"/>
      <c r="D31" s="2432"/>
      <c r="E31" s="2425"/>
      <c r="F31" s="2432"/>
      <c r="G31" s="2432"/>
      <c r="H31" s="2425"/>
      <c r="I31" s="2425"/>
      <c r="J31" s="2432"/>
      <c r="K31" s="1131" t="s">
        <v>737</v>
      </c>
      <c r="L31" s="701" t="s">
        <v>2873</v>
      </c>
      <c r="M31" s="1156">
        <v>0.5</v>
      </c>
      <c r="N31" s="1289" t="s">
        <v>3291</v>
      </c>
      <c r="O31" s="701" t="s">
        <v>2874</v>
      </c>
      <c r="P31" s="1291">
        <v>1</v>
      </c>
      <c r="Q31" s="1291">
        <v>1</v>
      </c>
      <c r="R31" s="1291">
        <v>1</v>
      </c>
      <c r="S31" s="1291">
        <v>1</v>
      </c>
      <c r="T31" s="1291">
        <v>1</v>
      </c>
    </row>
    <row r="32" spans="1:21" s="1120" customFormat="1" ht="160.5" customHeight="1" x14ac:dyDescent="0.3">
      <c r="A32" s="2436"/>
      <c r="B32" s="2455"/>
      <c r="C32" s="2431"/>
      <c r="D32" s="2432"/>
      <c r="E32" s="2425"/>
      <c r="F32" s="2432"/>
      <c r="G32" s="1131" t="s">
        <v>132</v>
      </c>
      <c r="H32" s="709" t="s">
        <v>2875</v>
      </c>
      <c r="I32" s="709" t="s">
        <v>370</v>
      </c>
      <c r="J32" s="1131">
        <v>0.3</v>
      </c>
      <c r="K32" s="1131" t="s">
        <v>136</v>
      </c>
      <c r="L32" s="701" t="s">
        <v>2876</v>
      </c>
      <c r="M32" s="1156">
        <v>1</v>
      </c>
      <c r="N32" s="1122"/>
      <c r="O32" s="701" t="s">
        <v>2877</v>
      </c>
      <c r="P32" s="1157">
        <v>48</v>
      </c>
      <c r="Q32" s="1159" t="s">
        <v>2878</v>
      </c>
      <c r="R32" s="1159" t="s">
        <v>2878</v>
      </c>
      <c r="S32" s="1159" t="s">
        <v>2878</v>
      </c>
      <c r="T32" s="1159" t="s">
        <v>2878</v>
      </c>
    </row>
    <row r="33" spans="1:21" s="1120" customFormat="1" ht="66" x14ac:dyDescent="0.3">
      <c r="A33" s="2436"/>
      <c r="B33" s="2455"/>
      <c r="C33" s="2431"/>
      <c r="D33" s="2432"/>
      <c r="E33" s="2425"/>
      <c r="F33" s="2432"/>
      <c r="G33" s="1132" t="s">
        <v>140</v>
      </c>
      <c r="H33" s="1128" t="s">
        <v>2879</v>
      </c>
      <c r="I33" s="1128" t="s">
        <v>370</v>
      </c>
      <c r="J33" s="1131">
        <v>0.3</v>
      </c>
      <c r="K33" s="1133" t="s">
        <v>143</v>
      </c>
      <c r="L33" s="1128" t="s">
        <v>2880</v>
      </c>
      <c r="M33" s="1156">
        <v>1</v>
      </c>
      <c r="N33" s="1122"/>
      <c r="O33" s="701" t="s">
        <v>2881</v>
      </c>
      <c r="P33" s="1157">
        <v>48</v>
      </c>
      <c r="Q33" s="1159" t="s">
        <v>2878</v>
      </c>
      <c r="R33" s="1159" t="s">
        <v>2878</v>
      </c>
      <c r="S33" s="1159" t="s">
        <v>2878</v>
      </c>
      <c r="T33" s="1159" t="s">
        <v>2878</v>
      </c>
    </row>
    <row r="34" spans="1:21" s="1120" customFormat="1" ht="33" x14ac:dyDescent="0.3">
      <c r="A34" s="2436"/>
      <c r="B34" s="2455"/>
      <c r="C34" s="2428" t="s">
        <v>2882</v>
      </c>
      <c r="D34" s="2432">
        <v>0.15</v>
      </c>
      <c r="E34" s="2428" t="s">
        <v>2883</v>
      </c>
      <c r="F34" s="2432">
        <v>1</v>
      </c>
      <c r="G34" s="2456" t="s">
        <v>762</v>
      </c>
      <c r="H34" s="2427" t="s">
        <v>2884</v>
      </c>
      <c r="I34" s="2427" t="s">
        <v>574</v>
      </c>
      <c r="J34" s="2457">
        <v>1</v>
      </c>
      <c r="K34" s="1168" t="s">
        <v>766</v>
      </c>
      <c r="L34" s="1136" t="s">
        <v>2885</v>
      </c>
      <c r="M34" s="1169">
        <v>0.2</v>
      </c>
      <c r="N34" s="1289" t="s">
        <v>3015</v>
      </c>
      <c r="O34" s="709" t="s">
        <v>2886</v>
      </c>
      <c r="P34" s="1291">
        <v>1</v>
      </c>
      <c r="Q34" s="1291">
        <v>1</v>
      </c>
      <c r="R34" s="1291">
        <v>1</v>
      </c>
      <c r="S34" s="1291">
        <v>1</v>
      </c>
      <c r="T34" s="1291">
        <v>1</v>
      </c>
    </row>
    <row r="35" spans="1:21" s="1120" customFormat="1" ht="33" x14ac:dyDescent="0.3">
      <c r="A35" s="2436"/>
      <c r="B35" s="2455"/>
      <c r="C35" s="2428"/>
      <c r="D35" s="2432"/>
      <c r="E35" s="2428"/>
      <c r="F35" s="2432"/>
      <c r="G35" s="2456"/>
      <c r="H35" s="2428"/>
      <c r="I35" s="2428"/>
      <c r="J35" s="2455"/>
      <c r="K35" s="1168" t="s">
        <v>770</v>
      </c>
      <c r="L35" s="879" t="s">
        <v>2887</v>
      </c>
      <c r="M35" s="1160">
        <v>0.2</v>
      </c>
      <c r="N35" s="1289" t="s">
        <v>3015</v>
      </c>
      <c r="O35" s="709" t="s">
        <v>2888</v>
      </c>
      <c r="P35" s="1291">
        <v>1</v>
      </c>
      <c r="Q35" s="1291">
        <v>1</v>
      </c>
      <c r="R35" s="1291">
        <v>1</v>
      </c>
      <c r="S35" s="1291">
        <v>1</v>
      </c>
      <c r="T35" s="1291">
        <v>1</v>
      </c>
    </row>
    <row r="36" spans="1:21" s="1120" customFormat="1" ht="66" x14ac:dyDescent="0.3">
      <c r="A36" s="2436"/>
      <c r="B36" s="2455"/>
      <c r="C36" s="2428"/>
      <c r="D36" s="2432"/>
      <c r="E36" s="2428"/>
      <c r="F36" s="2432"/>
      <c r="G36" s="2456"/>
      <c r="H36" s="2428"/>
      <c r="I36" s="2428"/>
      <c r="J36" s="2455"/>
      <c r="K36" s="1168" t="s">
        <v>772</v>
      </c>
      <c r="L36" s="879" t="s">
        <v>2889</v>
      </c>
      <c r="M36" s="1160">
        <v>0.1</v>
      </c>
      <c r="N36" s="1289" t="s">
        <v>3015</v>
      </c>
      <c r="O36" s="701" t="s">
        <v>2890</v>
      </c>
      <c r="P36" s="878">
        <v>1</v>
      </c>
      <c r="Q36" s="878" t="s">
        <v>3250</v>
      </c>
      <c r="R36" s="878" t="s">
        <v>3251</v>
      </c>
      <c r="S36" s="878"/>
      <c r="T36" s="878" t="s">
        <v>3252</v>
      </c>
    </row>
    <row r="37" spans="1:21" s="1120" customFormat="1" ht="99" x14ac:dyDescent="0.3">
      <c r="A37" s="2436"/>
      <c r="B37" s="2455"/>
      <c r="C37" s="2428"/>
      <c r="D37" s="2432"/>
      <c r="E37" s="2428"/>
      <c r="F37" s="2432"/>
      <c r="G37" s="2456"/>
      <c r="H37" s="2428"/>
      <c r="I37" s="2428"/>
      <c r="J37" s="2455"/>
      <c r="K37" s="1168" t="s">
        <v>2051</v>
      </c>
      <c r="L37" s="879" t="s">
        <v>2891</v>
      </c>
      <c r="M37" s="1160">
        <v>0.1</v>
      </c>
      <c r="N37" s="1289" t="s">
        <v>3015</v>
      </c>
      <c r="O37" s="709" t="s">
        <v>2892</v>
      </c>
      <c r="P37" s="878">
        <v>1</v>
      </c>
      <c r="Q37" s="878" t="s">
        <v>3254</v>
      </c>
      <c r="R37" s="878" t="s">
        <v>3255</v>
      </c>
      <c r="S37" s="878"/>
      <c r="T37" s="878" t="s">
        <v>3256</v>
      </c>
    </row>
    <row r="38" spans="1:21" s="1120" customFormat="1" x14ac:dyDescent="0.3">
      <c r="A38" s="2436"/>
      <c r="B38" s="2455"/>
      <c r="C38" s="2428"/>
      <c r="D38" s="2432"/>
      <c r="E38" s="2428"/>
      <c r="F38" s="2432"/>
      <c r="G38" s="2456"/>
      <c r="H38" s="2428"/>
      <c r="I38" s="2428"/>
      <c r="J38" s="2455"/>
      <c r="K38" s="1168" t="s">
        <v>2054</v>
      </c>
      <c r="L38" s="879" t="s">
        <v>2893</v>
      </c>
      <c r="M38" s="1160">
        <v>0.2</v>
      </c>
      <c r="N38" s="1289" t="s">
        <v>3291</v>
      </c>
      <c r="O38" s="701" t="s">
        <v>2894</v>
      </c>
      <c r="P38" s="1291">
        <v>1</v>
      </c>
      <c r="Q38" s="1291">
        <v>1</v>
      </c>
      <c r="R38" s="1291">
        <v>1</v>
      </c>
      <c r="S38" s="1291">
        <v>1</v>
      </c>
      <c r="T38" s="1291">
        <v>1</v>
      </c>
    </row>
    <row r="39" spans="1:21" s="1120" customFormat="1" ht="82.5" x14ac:dyDescent="0.3">
      <c r="A39" s="2436"/>
      <c r="B39" s="2455"/>
      <c r="C39" s="2428"/>
      <c r="D39" s="2432"/>
      <c r="E39" s="2428"/>
      <c r="F39" s="2432"/>
      <c r="G39" s="2456"/>
      <c r="H39" s="2428"/>
      <c r="I39" s="2428"/>
      <c r="J39" s="2455"/>
      <c r="K39" s="1168" t="s">
        <v>2057</v>
      </c>
      <c r="L39" s="879" t="s">
        <v>2895</v>
      </c>
      <c r="M39" s="1160">
        <v>0.1</v>
      </c>
      <c r="N39" s="1289" t="s">
        <v>3291</v>
      </c>
      <c r="O39" s="709" t="s">
        <v>2896</v>
      </c>
      <c r="P39" s="878">
        <v>4</v>
      </c>
      <c r="Q39" s="878" t="s">
        <v>3560</v>
      </c>
      <c r="R39" s="878" t="s">
        <v>3561</v>
      </c>
      <c r="S39" s="878" t="s">
        <v>3561</v>
      </c>
      <c r="T39" s="878" t="s">
        <v>3561</v>
      </c>
      <c r="U39" s="1293"/>
    </row>
    <row r="40" spans="1:21" s="1120" customFormat="1" ht="33" x14ac:dyDescent="0.3">
      <c r="A40" s="2436"/>
      <c r="B40" s="2455"/>
      <c r="C40" s="2428"/>
      <c r="D40" s="2432"/>
      <c r="E40" s="2428"/>
      <c r="F40" s="2432"/>
      <c r="G40" s="2451"/>
      <c r="H40" s="2428"/>
      <c r="I40" s="2428"/>
      <c r="J40" s="2455"/>
      <c r="K40" s="1168" t="s">
        <v>2060</v>
      </c>
      <c r="L40" s="879" t="s">
        <v>2897</v>
      </c>
      <c r="M40" s="1160">
        <v>0.1</v>
      </c>
      <c r="N40" s="1289" t="s">
        <v>3015</v>
      </c>
      <c r="O40" s="701" t="s">
        <v>2898</v>
      </c>
      <c r="P40" s="878">
        <v>12</v>
      </c>
      <c r="Q40" s="878">
        <v>3</v>
      </c>
      <c r="R40" s="878">
        <v>3</v>
      </c>
      <c r="S40" s="878">
        <v>3</v>
      </c>
      <c r="T40" s="878">
        <v>3</v>
      </c>
    </row>
    <row r="41" spans="1:21" s="1120" customFormat="1" ht="148.5" x14ac:dyDescent="0.3">
      <c r="A41" s="2436"/>
      <c r="B41" s="2455">
        <v>0.5</v>
      </c>
      <c r="C41" s="2425" t="s">
        <v>2899</v>
      </c>
      <c r="D41" s="2432">
        <v>1</v>
      </c>
      <c r="E41" s="2425" t="s">
        <v>2900</v>
      </c>
      <c r="F41" s="2432">
        <v>1</v>
      </c>
      <c r="G41" s="2450" t="s">
        <v>776</v>
      </c>
      <c r="H41" s="2420" t="s">
        <v>2901</v>
      </c>
      <c r="I41" s="2420" t="s">
        <v>370</v>
      </c>
      <c r="J41" s="2452">
        <v>0.2</v>
      </c>
      <c r="K41" s="1158" t="s">
        <v>779</v>
      </c>
      <c r="L41" s="1140" t="s">
        <v>2902</v>
      </c>
      <c r="M41" s="1156">
        <v>0.5</v>
      </c>
      <c r="N41" s="1289" t="s">
        <v>3015</v>
      </c>
      <c r="O41" s="1140" t="s">
        <v>2903</v>
      </c>
      <c r="P41" s="878">
        <v>1</v>
      </c>
      <c r="Q41" s="878" t="s">
        <v>3562</v>
      </c>
      <c r="R41" s="878" t="s">
        <v>3563</v>
      </c>
      <c r="T41" s="878" t="s">
        <v>3258</v>
      </c>
    </row>
    <row r="42" spans="1:21" s="1120" customFormat="1" ht="132" x14ac:dyDescent="0.3">
      <c r="A42" s="2436"/>
      <c r="B42" s="2455"/>
      <c r="C42" s="2425"/>
      <c r="D42" s="2432"/>
      <c r="E42" s="2425"/>
      <c r="F42" s="2432"/>
      <c r="G42" s="2451"/>
      <c r="H42" s="2420"/>
      <c r="I42" s="2420"/>
      <c r="J42" s="2452"/>
      <c r="K42" s="1158" t="s">
        <v>927</v>
      </c>
      <c r="L42" s="701" t="s">
        <v>2904</v>
      </c>
      <c r="M42" s="1156">
        <v>0.5</v>
      </c>
      <c r="N42" s="1289" t="s">
        <v>3015</v>
      </c>
      <c r="O42" s="709" t="s">
        <v>2905</v>
      </c>
      <c r="P42" s="878">
        <v>1</v>
      </c>
      <c r="Q42" s="878" t="s">
        <v>3564</v>
      </c>
      <c r="R42" s="878" t="s">
        <v>3565</v>
      </c>
      <c r="S42" s="878"/>
      <c r="T42" s="878" t="s">
        <v>3260</v>
      </c>
    </row>
    <row r="43" spans="1:21" s="1120" customFormat="1" ht="49.5" x14ac:dyDescent="0.3">
      <c r="A43" s="2436"/>
      <c r="B43" s="2455"/>
      <c r="C43" s="2425"/>
      <c r="D43" s="2432"/>
      <c r="E43" s="2425"/>
      <c r="F43" s="2432"/>
      <c r="G43" s="1131" t="s">
        <v>784</v>
      </c>
      <c r="H43" s="1142" t="s">
        <v>2906</v>
      </c>
      <c r="I43" s="1142" t="s">
        <v>370</v>
      </c>
      <c r="J43" s="1158">
        <v>0.1</v>
      </c>
      <c r="K43" s="1158" t="s">
        <v>787</v>
      </c>
      <c r="L43" s="701" t="s">
        <v>2907</v>
      </c>
      <c r="M43" s="1156">
        <v>1</v>
      </c>
      <c r="N43" s="1289" t="s">
        <v>3015</v>
      </c>
      <c r="O43" s="709" t="s">
        <v>2908</v>
      </c>
      <c r="P43" s="1291">
        <v>1</v>
      </c>
      <c r="Q43" s="1291">
        <v>1</v>
      </c>
      <c r="R43" s="1291">
        <v>1</v>
      </c>
      <c r="S43" s="1291">
        <v>1</v>
      </c>
      <c r="T43" s="1291">
        <v>1</v>
      </c>
      <c r="U43" s="1293"/>
    </row>
    <row r="44" spans="1:21" s="1120" customFormat="1" ht="132" x14ac:dyDescent="0.3">
      <c r="A44" s="2436"/>
      <c r="B44" s="2455"/>
      <c r="C44" s="2425"/>
      <c r="D44" s="2432"/>
      <c r="E44" s="2425"/>
      <c r="F44" s="2432"/>
      <c r="G44" s="1131" t="s">
        <v>790</v>
      </c>
      <c r="H44" s="1142" t="s">
        <v>2909</v>
      </c>
      <c r="I44" s="1142" t="s">
        <v>370</v>
      </c>
      <c r="J44" s="1170">
        <v>0.2</v>
      </c>
      <c r="K44" s="1170" t="s">
        <v>793</v>
      </c>
      <c r="L44" s="926" t="s">
        <v>2910</v>
      </c>
      <c r="M44" s="1171">
        <v>1</v>
      </c>
      <c r="N44" s="1289" t="s">
        <v>3015</v>
      </c>
      <c r="O44" s="709" t="s">
        <v>2911</v>
      </c>
      <c r="P44" s="878">
        <v>4</v>
      </c>
      <c r="Q44" s="878" t="s">
        <v>3261</v>
      </c>
      <c r="R44" s="878" t="s">
        <v>3262</v>
      </c>
      <c r="S44" s="878" t="s">
        <v>3566</v>
      </c>
      <c r="T44" s="878" t="s">
        <v>3566</v>
      </c>
      <c r="U44" s="1290"/>
    </row>
    <row r="45" spans="1:21" s="1120" customFormat="1" ht="49.5" customHeight="1" x14ac:dyDescent="0.3">
      <c r="A45" s="2436"/>
      <c r="B45" s="2455"/>
      <c r="C45" s="2425"/>
      <c r="D45" s="2432"/>
      <c r="E45" s="2425"/>
      <c r="F45" s="2432"/>
      <c r="G45" s="2453" t="s">
        <v>795</v>
      </c>
      <c r="H45" s="1472" t="s">
        <v>2912</v>
      </c>
      <c r="I45" s="1472" t="s">
        <v>370</v>
      </c>
      <c r="J45" s="2454">
        <v>0.3</v>
      </c>
      <c r="K45" s="1172" t="s">
        <v>798</v>
      </c>
      <c r="L45" s="879" t="s">
        <v>2913</v>
      </c>
      <c r="M45" s="1171">
        <v>0.5</v>
      </c>
      <c r="N45" s="1147"/>
      <c r="O45" s="701" t="s">
        <v>2914</v>
      </c>
      <c r="P45" s="1173" t="s">
        <v>2915</v>
      </c>
      <c r="Q45" s="1173">
        <v>1</v>
      </c>
      <c r="R45" s="1173">
        <v>1</v>
      </c>
      <c r="S45" s="1173">
        <v>1</v>
      </c>
      <c r="T45" s="1173">
        <v>1</v>
      </c>
    </row>
    <row r="46" spans="1:21" s="1120" customFormat="1" ht="49.5" x14ac:dyDescent="0.3">
      <c r="A46" s="2436"/>
      <c r="B46" s="2455"/>
      <c r="C46" s="2425"/>
      <c r="D46" s="2432"/>
      <c r="E46" s="2425"/>
      <c r="F46" s="2432"/>
      <c r="G46" s="2453"/>
      <c r="H46" s="1472"/>
      <c r="I46" s="1472"/>
      <c r="J46" s="2454"/>
      <c r="K46" s="1172" t="s">
        <v>931</v>
      </c>
      <c r="L46" s="701" t="s">
        <v>2916</v>
      </c>
      <c r="M46" s="1171">
        <v>0.5</v>
      </c>
      <c r="N46" s="1147"/>
      <c r="O46" s="701" t="s">
        <v>2917</v>
      </c>
      <c r="P46" s="1174" t="s">
        <v>2918</v>
      </c>
      <c r="Q46" s="1175" t="s">
        <v>2919</v>
      </c>
      <c r="R46" s="1175" t="s">
        <v>2919</v>
      </c>
      <c r="S46" s="1175" t="s">
        <v>2919</v>
      </c>
      <c r="T46" s="1175" t="s">
        <v>2919</v>
      </c>
    </row>
    <row r="47" spans="1:21" ht="99" x14ac:dyDescent="0.3">
      <c r="A47" s="2436"/>
      <c r="B47" s="2455"/>
      <c r="C47" s="2425"/>
      <c r="D47" s="2432"/>
      <c r="E47" s="2425"/>
      <c r="F47" s="2432"/>
      <c r="G47" s="1171" t="s">
        <v>930</v>
      </c>
      <c r="H47" s="701" t="s">
        <v>2920</v>
      </c>
      <c r="I47" s="701" t="s">
        <v>370</v>
      </c>
      <c r="J47" s="1171">
        <v>0.2</v>
      </c>
      <c r="K47" s="1171" t="s">
        <v>1087</v>
      </c>
      <c r="L47" s="701" t="s">
        <v>2921</v>
      </c>
      <c r="M47" s="1149">
        <v>1</v>
      </c>
      <c r="N47" s="1150"/>
      <c r="O47" s="701" t="s">
        <v>2922</v>
      </c>
      <c r="P47" s="1175" t="s">
        <v>2923</v>
      </c>
      <c r="Q47" s="1173">
        <v>0.2</v>
      </c>
      <c r="R47" s="1173">
        <v>0.3</v>
      </c>
      <c r="S47" s="1173">
        <v>0.3</v>
      </c>
      <c r="T47" s="1173">
        <v>0.2</v>
      </c>
    </row>
  </sheetData>
  <sheetProtection password="DDB6" sheet="1"/>
  <mergeCells count="80">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H30:H31"/>
    <mergeCell ref="I30:I31"/>
    <mergeCell ref="J30:J31"/>
    <mergeCell ref="C34:C40"/>
    <mergeCell ref="D34:D40"/>
    <mergeCell ref="E34:E40"/>
    <mergeCell ref="F34:F40"/>
    <mergeCell ref="G34:G40"/>
    <mergeCell ref="H34:H40"/>
    <mergeCell ref="I34:I40"/>
    <mergeCell ref="J34:J40"/>
    <mergeCell ref="C30:C33"/>
    <mergeCell ref="D30:D33"/>
    <mergeCell ref="E30:E33"/>
    <mergeCell ref="F30:F33"/>
    <mergeCell ref="G30:G31"/>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0866141732283472" right="0.70866141732283472" top="0.74803149606299213" bottom="0.74803149606299213" header="0.31496062992125984" footer="0.31496062992125984"/>
  <pageSetup paperSize="14" scale="39" fitToHeight="3"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47"/>
  <sheetViews>
    <sheetView topLeftCell="J1" zoomScale="75" zoomScaleNormal="75" workbookViewId="0">
      <selection activeCell="L39" sqref="L39"/>
    </sheetView>
  </sheetViews>
  <sheetFormatPr baseColWidth="10" defaultRowHeight="16.5" x14ac:dyDescent="0.3"/>
  <cols>
    <col min="1" max="1" width="13.42578125" style="1176" customWidth="1"/>
    <col min="2" max="2" width="9.140625" style="1177" customWidth="1"/>
    <col min="3" max="3" width="43" style="1151" customWidth="1"/>
    <col min="4" max="4" width="9.5703125" style="1178" customWidth="1"/>
    <col min="5" max="5" width="27.85546875" style="1113" customWidth="1"/>
    <col min="6" max="6" width="12" style="1178" customWidth="1"/>
    <col min="7" max="7" width="7.140625" style="1178" customWidth="1"/>
    <col min="8" max="8" width="34.140625" style="1113" customWidth="1"/>
    <col min="9" max="9" width="7" style="1178" customWidth="1"/>
    <col min="10" max="10" width="21" style="1178" customWidth="1"/>
    <col min="11" max="11" width="7" style="1178" customWidth="1"/>
    <col min="12" max="12" width="53.42578125" style="1" customWidth="1"/>
    <col min="13" max="13" width="7.5703125" style="1155" customWidth="1"/>
    <col min="14" max="14" width="21" style="1151" customWidth="1"/>
    <col min="15" max="15" width="39.85546875" style="1151" customWidth="1"/>
    <col min="16" max="16" width="16.140625" style="1151" customWidth="1"/>
    <col min="17" max="17" width="11.42578125" style="1151"/>
    <col min="18" max="18" width="10.140625" style="1151" customWidth="1"/>
    <col min="19" max="19" width="11.42578125" style="1151"/>
    <col min="20" max="20" width="10" style="1151" customWidth="1"/>
    <col min="21" max="21" width="24.5703125" style="1151" customWidth="1"/>
    <col min="22" max="16384" width="11.42578125" style="1151"/>
  </cols>
  <sheetData>
    <row r="1" spans="1:21" s="287" customFormat="1" ht="15.75" customHeight="1" x14ac:dyDescent="0.3">
      <c r="A1" s="2448" t="s">
        <v>2793</v>
      </c>
      <c r="B1" s="2448"/>
      <c r="C1" s="2448"/>
      <c r="D1" s="2448"/>
      <c r="E1" s="2448"/>
      <c r="F1" s="2448"/>
      <c r="G1" s="2448"/>
      <c r="H1" s="2448"/>
      <c r="I1" s="2448"/>
      <c r="J1" s="2448"/>
      <c r="K1" s="2448"/>
      <c r="L1" s="2448"/>
      <c r="M1" s="2448"/>
      <c r="N1" s="2448"/>
      <c r="O1" s="2448"/>
      <c r="P1" s="2448"/>
      <c r="Q1" s="2448"/>
      <c r="R1" s="2449" t="s">
        <v>2794</v>
      </c>
      <c r="S1" s="2449"/>
      <c r="T1" s="2449"/>
    </row>
    <row r="2" spans="1:21" s="287" customFormat="1" ht="15.75" customHeight="1" x14ac:dyDescent="0.3">
      <c r="A2" s="2448"/>
      <c r="B2" s="2448"/>
      <c r="C2" s="2448"/>
      <c r="D2" s="2448"/>
      <c r="E2" s="2448"/>
      <c r="F2" s="2448"/>
      <c r="G2" s="2448"/>
      <c r="H2" s="2448"/>
      <c r="I2" s="2448"/>
      <c r="J2" s="2448"/>
      <c r="K2" s="2448"/>
      <c r="L2" s="2448"/>
      <c r="M2" s="2448"/>
      <c r="N2" s="2448"/>
      <c r="O2" s="2448"/>
      <c r="P2" s="2448"/>
      <c r="Q2" s="2448"/>
      <c r="R2" s="2449"/>
      <c r="S2" s="2449"/>
      <c r="T2" s="2449"/>
    </row>
    <row r="3" spans="1:21" s="287" customFormat="1" ht="15.75" customHeight="1" x14ac:dyDescent="0.3">
      <c r="A3" s="2448"/>
      <c r="B3" s="2448"/>
      <c r="C3" s="2448"/>
      <c r="D3" s="2448"/>
      <c r="E3" s="2448"/>
      <c r="F3" s="2448"/>
      <c r="G3" s="2448"/>
      <c r="H3" s="2448"/>
      <c r="I3" s="2448"/>
      <c r="J3" s="2448"/>
      <c r="K3" s="2448"/>
      <c r="L3" s="2448"/>
      <c r="M3" s="2448"/>
      <c r="N3" s="2448"/>
      <c r="O3" s="2448"/>
      <c r="P3" s="2448"/>
      <c r="Q3" s="2448"/>
      <c r="R3" s="2449" t="s">
        <v>324</v>
      </c>
      <c r="S3" s="2449"/>
      <c r="T3" s="2449"/>
    </row>
    <row r="4" spans="1:21" s="287" customFormat="1" ht="15.75" customHeight="1" x14ac:dyDescent="0.3">
      <c r="A4" s="2448"/>
      <c r="B4" s="2448"/>
      <c r="C4" s="2448"/>
      <c r="D4" s="2448"/>
      <c r="E4" s="2448"/>
      <c r="F4" s="2448"/>
      <c r="G4" s="2448"/>
      <c r="H4" s="2448"/>
      <c r="I4" s="2448"/>
      <c r="J4" s="2448"/>
      <c r="K4" s="2448"/>
      <c r="L4" s="2448"/>
      <c r="M4" s="2448"/>
      <c r="N4" s="2448"/>
      <c r="O4" s="2448"/>
      <c r="P4" s="2448"/>
      <c r="Q4" s="2448"/>
      <c r="R4" s="2449"/>
      <c r="S4" s="2449"/>
      <c r="T4" s="2449"/>
    </row>
    <row r="5" spans="1:21" s="287" customFormat="1" ht="15.75" customHeight="1" x14ac:dyDescent="0.3">
      <c r="A5" s="2448"/>
      <c r="B5" s="2448"/>
      <c r="C5" s="2448"/>
      <c r="D5" s="2448"/>
      <c r="E5" s="2448"/>
      <c r="F5" s="2448"/>
      <c r="G5" s="2448"/>
      <c r="H5" s="2448"/>
      <c r="I5" s="2448"/>
      <c r="J5" s="2448"/>
      <c r="K5" s="2448"/>
      <c r="L5" s="2448"/>
      <c r="M5" s="2448"/>
      <c r="N5" s="2448"/>
      <c r="O5" s="2448"/>
      <c r="P5" s="2448"/>
      <c r="Q5" s="2448"/>
      <c r="R5" s="2449" t="s">
        <v>325</v>
      </c>
      <c r="S5" s="2449"/>
      <c r="T5" s="2449"/>
    </row>
    <row r="6" spans="1:21" s="287" customFormat="1" ht="15.75" customHeight="1" x14ac:dyDescent="0.3">
      <c r="A6" s="2448"/>
      <c r="B6" s="2448"/>
      <c r="C6" s="2448"/>
      <c r="D6" s="2448"/>
      <c r="E6" s="2448"/>
      <c r="F6" s="2448"/>
      <c r="G6" s="2448"/>
      <c r="H6" s="2448"/>
      <c r="I6" s="2448"/>
      <c r="J6" s="2448"/>
      <c r="K6" s="2448"/>
      <c r="L6" s="2448"/>
      <c r="M6" s="2448"/>
      <c r="N6" s="2448"/>
      <c r="O6" s="2448"/>
      <c r="P6" s="2448"/>
      <c r="Q6" s="2448"/>
      <c r="R6" s="2449"/>
      <c r="S6" s="2449"/>
      <c r="T6" s="2449"/>
    </row>
    <row r="7" spans="1:21" s="287" customFormat="1" ht="15.75" customHeight="1" x14ac:dyDescent="0.3">
      <c r="A7" s="2448"/>
      <c r="B7" s="2448"/>
      <c r="C7" s="2448"/>
      <c r="D7" s="2448"/>
      <c r="E7" s="2448"/>
      <c r="F7" s="2448"/>
      <c r="G7" s="2448"/>
      <c r="H7" s="2448"/>
      <c r="I7" s="2448"/>
      <c r="J7" s="2448"/>
      <c r="K7" s="2448"/>
      <c r="L7" s="2448"/>
      <c r="M7" s="2448"/>
      <c r="N7" s="2448"/>
      <c r="O7" s="2448"/>
      <c r="P7" s="2448"/>
      <c r="Q7" s="2448"/>
      <c r="R7" s="2449" t="s">
        <v>326</v>
      </c>
      <c r="S7" s="2449"/>
      <c r="T7" s="2449"/>
    </row>
    <row r="8" spans="1:21" s="287" customFormat="1" ht="15.75" customHeight="1" x14ac:dyDescent="0.3">
      <c r="A8" s="2448"/>
      <c r="B8" s="2448"/>
      <c r="C8" s="2448"/>
      <c r="D8" s="2448"/>
      <c r="E8" s="2448"/>
      <c r="F8" s="2448"/>
      <c r="G8" s="2448"/>
      <c r="H8" s="2448"/>
      <c r="I8" s="2448"/>
      <c r="J8" s="2448"/>
      <c r="K8" s="2448"/>
      <c r="L8" s="2448"/>
      <c r="M8" s="2448"/>
      <c r="N8" s="2448"/>
      <c r="O8" s="2448"/>
      <c r="P8" s="2448"/>
      <c r="Q8" s="2448"/>
      <c r="R8" s="2449"/>
      <c r="S8" s="2449"/>
      <c r="T8" s="2449"/>
    </row>
    <row r="9" spans="1:21" s="287" customFormat="1" ht="30" customHeight="1" x14ac:dyDescent="0.3">
      <c r="A9" s="1429" t="s">
        <v>3567</v>
      </c>
      <c r="B9" s="1429"/>
      <c r="C9" s="1429"/>
      <c r="D9" s="1429"/>
      <c r="E9" s="1429"/>
      <c r="F9" s="1429"/>
      <c r="G9" s="1429"/>
      <c r="H9" s="1429"/>
      <c r="I9" s="1429"/>
      <c r="J9" s="1429"/>
      <c r="K9" s="1429"/>
      <c r="L9" s="1429"/>
      <c r="M9" s="1429"/>
      <c r="N9" s="1429"/>
      <c r="O9" s="1429"/>
      <c r="P9" s="1429"/>
      <c r="Q9" s="1429"/>
      <c r="R9" s="1429"/>
      <c r="S9" s="1429"/>
      <c r="T9" s="1429"/>
    </row>
    <row r="10" spans="1:21" s="287" customFormat="1" ht="16.5" customHeight="1" x14ac:dyDescent="0.3">
      <c r="A10" s="2443"/>
      <c r="B10" s="2443"/>
      <c r="C10" s="2443"/>
      <c r="D10" s="2443"/>
      <c r="E10" s="2443"/>
      <c r="F10" s="2443"/>
      <c r="G10" s="2443"/>
      <c r="H10" s="2443"/>
      <c r="I10" s="2443"/>
      <c r="J10" s="2443"/>
      <c r="K10" s="2443"/>
      <c r="L10" s="2443"/>
      <c r="M10" s="2443"/>
      <c r="N10" s="2443"/>
      <c r="O10" s="2443"/>
      <c r="P10" s="2443"/>
      <c r="Q10" s="2443"/>
      <c r="R10" s="2443"/>
      <c r="S10" s="2443"/>
      <c r="T10" s="2443"/>
    </row>
    <row r="11" spans="1:21" s="1113" customFormat="1" ht="26.25" customHeight="1" x14ac:dyDescent="0.25">
      <c r="A11" s="2461" t="s">
        <v>2796</v>
      </c>
      <c r="B11" s="2461" t="s">
        <v>2797</v>
      </c>
      <c r="C11" s="2434" t="s">
        <v>2798</v>
      </c>
      <c r="D11" s="2461" t="s">
        <v>2799</v>
      </c>
      <c r="E11" s="2434" t="s">
        <v>2800</v>
      </c>
      <c r="F11" s="2461" t="s">
        <v>2801</v>
      </c>
      <c r="G11" s="2462" t="s">
        <v>2802</v>
      </c>
      <c r="H11" s="2434" t="s">
        <v>2803</v>
      </c>
      <c r="I11" s="2461" t="s">
        <v>2804</v>
      </c>
      <c r="J11" s="2447" t="s">
        <v>526</v>
      </c>
      <c r="K11" s="2462" t="s">
        <v>2805</v>
      </c>
      <c r="L11" s="2434" t="s">
        <v>2806</v>
      </c>
      <c r="M11" s="2461" t="s">
        <v>2807</v>
      </c>
      <c r="N11" s="2434" t="s">
        <v>2808</v>
      </c>
      <c r="O11" s="2434" t="s">
        <v>2809</v>
      </c>
      <c r="P11" s="2435" t="s">
        <v>2810</v>
      </c>
      <c r="Q11" s="2435"/>
      <c r="R11" s="2435"/>
      <c r="S11" s="2435"/>
      <c r="T11" s="2435"/>
    </row>
    <row r="12" spans="1:21" s="1113" customFormat="1" ht="35.25" customHeight="1" x14ac:dyDescent="0.25">
      <c r="A12" s="2461"/>
      <c r="B12" s="2461"/>
      <c r="C12" s="2434"/>
      <c r="D12" s="2461"/>
      <c r="E12" s="2434"/>
      <c r="F12" s="2461"/>
      <c r="G12" s="2463"/>
      <c r="H12" s="2434"/>
      <c r="I12" s="2461"/>
      <c r="J12" s="2447"/>
      <c r="K12" s="2463"/>
      <c r="L12" s="2434"/>
      <c r="M12" s="2461"/>
      <c r="N12" s="2434"/>
      <c r="O12" s="2434"/>
      <c r="P12" s="1112" t="s">
        <v>2811</v>
      </c>
      <c r="Q12" s="1112" t="s">
        <v>2812</v>
      </c>
      <c r="R12" s="1112" t="s">
        <v>55</v>
      </c>
      <c r="S12" s="1112" t="s">
        <v>56</v>
      </c>
      <c r="T12" s="1112" t="s">
        <v>57</v>
      </c>
    </row>
    <row r="13" spans="1:21" s="1120" customFormat="1" ht="115.5" customHeight="1" x14ac:dyDescent="0.3">
      <c r="A13" s="2436" t="s">
        <v>2813</v>
      </c>
      <c r="B13" s="2455">
        <v>0.5</v>
      </c>
      <c r="C13" s="1114" t="s">
        <v>2814</v>
      </c>
      <c r="D13" s="1131">
        <v>0.15</v>
      </c>
      <c r="E13" s="1114" t="s">
        <v>2815</v>
      </c>
      <c r="F13" s="1131">
        <v>1</v>
      </c>
      <c r="G13" s="1131" t="s">
        <v>65</v>
      </c>
      <c r="H13" s="1114" t="s">
        <v>2816</v>
      </c>
      <c r="I13" s="1131">
        <v>1</v>
      </c>
      <c r="J13" s="1114" t="s">
        <v>370</v>
      </c>
      <c r="K13" s="1131" t="s">
        <v>69</v>
      </c>
      <c r="L13" s="1114" t="s">
        <v>2817</v>
      </c>
      <c r="M13" s="1131">
        <v>1</v>
      </c>
      <c r="N13" s="1288" t="s">
        <v>3240</v>
      </c>
      <c r="O13" s="1114" t="s">
        <v>2819</v>
      </c>
      <c r="P13" s="878">
        <v>2</v>
      </c>
      <c r="Q13" s="878"/>
      <c r="R13" s="878">
        <v>1</v>
      </c>
      <c r="S13" s="878"/>
      <c r="T13" s="878">
        <v>1</v>
      </c>
    </row>
    <row r="14" spans="1:21" s="1120" customFormat="1" ht="66" x14ac:dyDescent="0.3">
      <c r="A14" s="2436"/>
      <c r="B14" s="2455"/>
      <c r="C14" s="2433" t="s">
        <v>2820</v>
      </c>
      <c r="D14" s="2432">
        <v>0.2</v>
      </c>
      <c r="E14" s="2425" t="s">
        <v>2821</v>
      </c>
      <c r="F14" s="2452">
        <v>0.5</v>
      </c>
      <c r="G14" s="1158" t="s">
        <v>84</v>
      </c>
      <c r="H14" s="709" t="s">
        <v>2822</v>
      </c>
      <c r="I14" s="1158">
        <v>0.8</v>
      </c>
      <c r="J14" s="709" t="s">
        <v>370</v>
      </c>
      <c r="K14" s="1158" t="s">
        <v>87</v>
      </c>
      <c r="L14" s="701" t="s">
        <v>2823</v>
      </c>
      <c r="M14" s="1156">
        <v>1</v>
      </c>
      <c r="N14" s="1289" t="s">
        <v>2826</v>
      </c>
      <c r="O14" s="701" t="s">
        <v>2825</v>
      </c>
      <c r="P14" s="878"/>
      <c r="Q14" s="878"/>
      <c r="R14" s="878"/>
      <c r="S14" s="878"/>
      <c r="T14" s="878"/>
    </row>
    <row r="15" spans="1:21" s="1120" customFormat="1" ht="55.5" customHeight="1" x14ac:dyDescent="0.3">
      <c r="A15" s="2436"/>
      <c r="B15" s="2455"/>
      <c r="C15" s="2433"/>
      <c r="D15" s="2432"/>
      <c r="E15" s="2425"/>
      <c r="F15" s="2452"/>
      <c r="G15" s="1158" t="s">
        <v>93</v>
      </c>
      <c r="H15" s="709" t="s">
        <v>2827</v>
      </c>
      <c r="I15" s="1158">
        <v>0.2</v>
      </c>
      <c r="J15" s="709" t="s">
        <v>370</v>
      </c>
      <c r="K15" s="1158" t="s">
        <v>97</v>
      </c>
      <c r="L15" s="709" t="s">
        <v>2828</v>
      </c>
      <c r="M15" s="1131">
        <v>1</v>
      </c>
      <c r="N15" s="1288" t="s">
        <v>3240</v>
      </c>
      <c r="O15" s="709" t="s">
        <v>2830</v>
      </c>
      <c r="P15" s="878">
        <v>4</v>
      </c>
      <c r="Q15" s="878" t="s">
        <v>3241</v>
      </c>
      <c r="R15" s="878" t="s">
        <v>3242</v>
      </c>
      <c r="S15" s="878" t="s">
        <v>3242</v>
      </c>
      <c r="T15" s="878" t="s">
        <v>3242</v>
      </c>
      <c r="U15" s="1290"/>
    </row>
    <row r="16" spans="1:21" s="1120" customFormat="1" ht="82.5" x14ac:dyDescent="0.3">
      <c r="A16" s="2436"/>
      <c r="B16" s="2455"/>
      <c r="C16" s="2433"/>
      <c r="D16" s="2432"/>
      <c r="E16" s="2425" t="s">
        <v>2831</v>
      </c>
      <c r="F16" s="2452">
        <v>0.5</v>
      </c>
      <c r="G16" s="2452" t="s">
        <v>101</v>
      </c>
      <c r="H16" s="2425" t="s">
        <v>2832</v>
      </c>
      <c r="I16" s="2452">
        <v>1</v>
      </c>
      <c r="J16" s="2425" t="s">
        <v>370</v>
      </c>
      <c r="K16" s="1158" t="s">
        <v>104</v>
      </c>
      <c r="L16" s="709" t="s">
        <v>2833</v>
      </c>
      <c r="M16" s="1131">
        <v>0.2</v>
      </c>
      <c r="N16" s="1288" t="s">
        <v>3240</v>
      </c>
      <c r="O16" s="732" t="s">
        <v>2834</v>
      </c>
      <c r="P16" s="878">
        <v>4</v>
      </c>
      <c r="Q16" s="878" t="s">
        <v>3243</v>
      </c>
      <c r="R16" s="878" t="s">
        <v>3244</v>
      </c>
      <c r="S16" s="878" t="s">
        <v>2932</v>
      </c>
      <c r="T16" s="878" t="s">
        <v>2932</v>
      </c>
      <c r="U16" s="1290"/>
    </row>
    <row r="17" spans="1:21" s="1120" customFormat="1" ht="82.5" x14ac:dyDescent="0.3">
      <c r="A17" s="2436"/>
      <c r="B17" s="2455"/>
      <c r="C17" s="2433"/>
      <c r="D17" s="2432"/>
      <c r="E17" s="2425"/>
      <c r="F17" s="2452"/>
      <c r="G17" s="2452"/>
      <c r="H17" s="2425"/>
      <c r="I17" s="2452"/>
      <c r="J17" s="2425"/>
      <c r="K17" s="1158" t="s">
        <v>341</v>
      </c>
      <c r="L17" s="879" t="s">
        <v>2835</v>
      </c>
      <c r="M17" s="1160">
        <v>0.5</v>
      </c>
      <c r="N17" s="1288" t="s">
        <v>3240</v>
      </c>
      <c r="O17" s="724" t="s">
        <v>2836</v>
      </c>
      <c r="P17" s="878">
        <v>3</v>
      </c>
      <c r="Q17" s="878" t="s">
        <v>3245</v>
      </c>
      <c r="R17" s="878">
        <v>1</v>
      </c>
      <c r="S17" s="878">
        <v>1</v>
      </c>
      <c r="T17" s="878">
        <v>1</v>
      </c>
    </row>
    <row r="18" spans="1:21" s="1120" customFormat="1" ht="33" x14ac:dyDescent="0.3">
      <c r="A18" s="2436"/>
      <c r="B18" s="2455"/>
      <c r="C18" s="2433"/>
      <c r="D18" s="2432"/>
      <c r="E18" s="2425"/>
      <c r="F18" s="2452"/>
      <c r="G18" s="2452"/>
      <c r="H18" s="2425"/>
      <c r="I18" s="2452"/>
      <c r="J18" s="2425"/>
      <c r="K18" s="1158" t="s">
        <v>342</v>
      </c>
      <c r="L18" s="701" t="s">
        <v>2837</v>
      </c>
      <c r="M18" s="1156">
        <v>0.3</v>
      </c>
      <c r="N18" s="1288" t="s">
        <v>3240</v>
      </c>
      <c r="O18" s="701" t="s">
        <v>2825</v>
      </c>
      <c r="P18" s="1291">
        <v>1</v>
      </c>
      <c r="Q18" s="1291">
        <v>1</v>
      </c>
      <c r="R18" s="1291">
        <v>1</v>
      </c>
      <c r="S18" s="1291">
        <v>1</v>
      </c>
      <c r="T18" s="1291">
        <v>1</v>
      </c>
    </row>
    <row r="19" spans="1:21" s="1120" customFormat="1" ht="132" customHeight="1" x14ac:dyDescent="0.3">
      <c r="A19" s="2436"/>
      <c r="B19" s="2455"/>
      <c r="C19" s="2433" t="s">
        <v>2838</v>
      </c>
      <c r="D19" s="2432">
        <v>0.2</v>
      </c>
      <c r="E19" s="2425" t="s">
        <v>2839</v>
      </c>
      <c r="F19" s="2432">
        <v>1</v>
      </c>
      <c r="G19" s="2450" t="s">
        <v>107</v>
      </c>
      <c r="H19" s="2431" t="s">
        <v>2840</v>
      </c>
      <c r="I19" s="2452">
        <v>0.6</v>
      </c>
      <c r="J19" s="2431" t="s">
        <v>370</v>
      </c>
      <c r="K19" s="1158" t="s">
        <v>110</v>
      </c>
      <c r="L19" s="1163" t="s">
        <v>2841</v>
      </c>
      <c r="M19" s="1156">
        <v>0.15</v>
      </c>
      <c r="N19" s="1126" t="s">
        <v>2818</v>
      </c>
      <c r="O19" s="1127" t="s">
        <v>2842</v>
      </c>
      <c r="P19" s="1119">
        <v>4</v>
      </c>
      <c r="Q19" s="1119">
        <v>1</v>
      </c>
      <c r="R19" s="1119">
        <v>1</v>
      </c>
      <c r="S19" s="1119">
        <v>1</v>
      </c>
      <c r="T19" s="1119">
        <v>1</v>
      </c>
    </row>
    <row r="20" spans="1:21" s="1120" customFormat="1" ht="188.25" customHeight="1" x14ac:dyDescent="0.3">
      <c r="A20" s="2436"/>
      <c r="B20" s="2455"/>
      <c r="C20" s="2433"/>
      <c r="D20" s="2432"/>
      <c r="E20" s="2425"/>
      <c r="F20" s="2432"/>
      <c r="G20" s="2456"/>
      <c r="H20" s="2431"/>
      <c r="I20" s="2452"/>
      <c r="J20" s="2431"/>
      <c r="K20" s="1158" t="s">
        <v>345</v>
      </c>
      <c r="L20" s="703" t="s">
        <v>2843</v>
      </c>
      <c r="M20" s="1156">
        <v>0.1</v>
      </c>
      <c r="N20" s="1126" t="s">
        <v>2818</v>
      </c>
      <c r="O20" s="1127" t="s">
        <v>2844</v>
      </c>
      <c r="P20" s="1119">
        <v>4</v>
      </c>
      <c r="Q20" s="1119">
        <v>1</v>
      </c>
      <c r="R20" s="1119">
        <v>1</v>
      </c>
      <c r="S20" s="1119">
        <v>1</v>
      </c>
      <c r="T20" s="1119">
        <v>1</v>
      </c>
    </row>
    <row r="21" spans="1:21" s="1120" customFormat="1" ht="116.25" customHeight="1" x14ac:dyDescent="0.3">
      <c r="A21" s="2436"/>
      <c r="B21" s="2455"/>
      <c r="C21" s="2433"/>
      <c r="D21" s="2432"/>
      <c r="E21" s="2425"/>
      <c r="F21" s="2432"/>
      <c r="G21" s="2456"/>
      <c r="H21" s="2431"/>
      <c r="I21" s="2452"/>
      <c r="J21" s="2431"/>
      <c r="K21" s="1158" t="s">
        <v>1755</v>
      </c>
      <c r="L21" s="703" t="s">
        <v>3568</v>
      </c>
      <c r="M21" s="1156">
        <v>0.15</v>
      </c>
      <c r="N21" s="1126"/>
      <c r="O21" s="1127" t="s">
        <v>2846</v>
      </c>
      <c r="P21" s="1119">
        <v>3</v>
      </c>
      <c r="Q21" s="1119"/>
      <c r="R21" s="1119">
        <v>1</v>
      </c>
      <c r="S21" s="1119">
        <v>1</v>
      </c>
      <c r="T21" s="1119">
        <v>1</v>
      </c>
    </row>
    <row r="22" spans="1:21" s="1120" customFormat="1" ht="121.5" customHeight="1" x14ac:dyDescent="0.3">
      <c r="A22" s="2436"/>
      <c r="B22" s="2455"/>
      <c r="C22" s="2433"/>
      <c r="D22" s="2432"/>
      <c r="E22" s="2425"/>
      <c r="F22" s="2432"/>
      <c r="G22" s="2456"/>
      <c r="H22" s="2431"/>
      <c r="I22" s="2452"/>
      <c r="J22" s="2431"/>
      <c r="K22" s="1158" t="s">
        <v>2197</v>
      </c>
      <c r="L22" s="703" t="s">
        <v>3569</v>
      </c>
      <c r="M22" s="1156">
        <v>0.1</v>
      </c>
      <c r="N22" s="1126"/>
      <c r="O22" s="1127" t="s">
        <v>2848</v>
      </c>
      <c r="P22" s="1119">
        <v>9</v>
      </c>
      <c r="Q22" s="1119"/>
      <c r="R22" s="1119">
        <v>3</v>
      </c>
      <c r="S22" s="1119">
        <v>3</v>
      </c>
      <c r="T22" s="1119">
        <v>3</v>
      </c>
    </row>
    <row r="23" spans="1:21" s="1120" customFormat="1" ht="116.25" customHeight="1" x14ac:dyDescent="0.3">
      <c r="A23" s="2436"/>
      <c r="B23" s="2455"/>
      <c r="C23" s="2433"/>
      <c r="D23" s="2432"/>
      <c r="E23" s="2425"/>
      <c r="F23" s="2432"/>
      <c r="G23" s="2456"/>
      <c r="H23" s="2431"/>
      <c r="I23" s="2452"/>
      <c r="J23" s="2431"/>
      <c r="K23" s="1158" t="s">
        <v>2201</v>
      </c>
      <c r="L23" s="703" t="s">
        <v>3570</v>
      </c>
      <c r="M23" s="1156">
        <v>0.1</v>
      </c>
      <c r="N23" s="1126"/>
      <c r="O23" s="1127" t="s">
        <v>2933</v>
      </c>
      <c r="P23" s="1119">
        <v>3</v>
      </c>
      <c r="Q23" s="1119"/>
      <c r="R23" s="1119">
        <v>1</v>
      </c>
      <c r="S23" s="1119">
        <v>1</v>
      </c>
      <c r="T23" s="1119">
        <v>1</v>
      </c>
    </row>
    <row r="24" spans="1:21" s="1120" customFormat="1" ht="77.25" customHeight="1" x14ac:dyDescent="0.3">
      <c r="A24" s="2436"/>
      <c r="B24" s="2455"/>
      <c r="C24" s="2433"/>
      <c r="D24" s="2432"/>
      <c r="E24" s="2425"/>
      <c r="F24" s="2432"/>
      <c r="G24" s="2451"/>
      <c r="H24" s="2431"/>
      <c r="I24" s="2452"/>
      <c r="J24" s="2431"/>
      <c r="K24" s="1158" t="s">
        <v>2204</v>
      </c>
      <c r="L24" s="1127" t="s">
        <v>2850</v>
      </c>
      <c r="M24" s="1156">
        <v>0.4</v>
      </c>
      <c r="N24" s="1126" t="s">
        <v>2818</v>
      </c>
      <c r="O24" s="1127" t="s">
        <v>2851</v>
      </c>
      <c r="P24" s="1119">
        <v>4</v>
      </c>
      <c r="Q24" s="1119">
        <v>1</v>
      </c>
      <c r="R24" s="1119">
        <v>1</v>
      </c>
      <c r="S24" s="1119">
        <v>1</v>
      </c>
      <c r="T24" s="1119">
        <v>1</v>
      </c>
    </row>
    <row r="25" spans="1:21" s="1120" customFormat="1" ht="68.25" customHeight="1" x14ac:dyDescent="0.3">
      <c r="A25" s="2436"/>
      <c r="B25" s="2455"/>
      <c r="C25" s="2433"/>
      <c r="D25" s="2432"/>
      <c r="E25" s="2425"/>
      <c r="F25" s="2432"/>
      <c r="G25" s="1131" t="s">
        <v>114</v>
      </c>
      <c r="H25" s="878" t="s">
        <v>2852</v>
      </c>
      <c r="I25" s="1131">
        <v>0.4</v>
      </c>
      <c r="J25" s="878" t="s">
        <v>370</v>
      </c>
      <c r="K25" s="1131" t="s">
        <v>117</v>
      </c>
      <c r="L25" s="1127" t="s">
        <v>2853</v>
      </c>
      <c r="M25" s="1156">
        <v>1</v>
      </c>
      <c r="N25" s="1126" t="s">
        <v>2818</v>
      </c>
      <c r="O25" s="1127" t="s">
        <v>2854</v>
      </c>
      <c r="P25" s="1119">
        <v>4</v>
      </c>
      <c r="Q25" s="1119">
        <v>1</v>
      </c>
      <c r="R25" s="1119">
        <v>1</v>
      </c>
      <c r="S25" s="1119">
        <v>1</v>
      </c>
      <c r="T25" s="1119">
        <v>1</v>
      </c>
    </row>
    <row r="26" spans="1:21" s="1120" customFormat="1" ht="49.5" x14ac:dyDescent="0.3">
      <c r="A26" s="2436"/>
      <c r="B26" s="2455"/>
      <c r="C26" s="2433" t="s">
        <v>2855</v>
      </c>
      <c r="D26" s="2432">
        <v>0.15</v>
      </c>
      <c r="E26" s="2425" t="s">
        <v>2856</v>
      </c>
      <c r="F26" s="2432">
        <v>1</v>
      </c>
      <c r="G26" s="2432" t="s">
        <v>121</v>
      </c>
      <c r="H26" s="2431" t="s">
        <v>2857</v>
      </c>
      <c r="I26" s="2432">
        <v>1</v>
      </c>
      <c r="J26" s="2431" t="s">
        <v>370</v>
      </c>
      <c r="K26" s="1131" t="s">
        <v>124</v>
      </c>
      <c r="L26" s="1129" t="s">
        <v>2858</v>
      </c>
      <c r="M26" s="1156">
        <v>0.25</v>
      </c>
      <c r="N26" s="1292" t="s">
        <v>3246</v>
      </c>
      <c r="O26" s="1129" t="s">
        <v>2860</v>
      </c>
      <c r="P26" s="878"/>
      <c r="Q26" s="878"/>
      <c r="R26" s="878"/>
      <c r="S26" s="878"/>
      <c r="T26" s="878"/>
    </row>
    <row r="27" spans="1:21" s="1120" customFormat="1" ht="162" customHeight="1" x14ac:dyDescent="0.3">
      <c r="A27" s="2436"/>
      <c r="B27" s="2455"/>
      <c r="C27" s="2433"/>
      <c r="D27" s="2432"/>
      <c r="E27" s="2425"/>
      <c r="F27" s="2432"/>
      <c r="G27" s="2432"/>
      <c r="H27" s="2431"/>
      <c r="I27" s="2432"/>
      <c r="J27" s="2431"/>
      <c r="K27" s="1131" t="s">
        <v>1020</v>
      </c>
      <c r="L27" s="1219" t="s">
        <v>2861</v>
      </c>
      <c r="M27" s="1131">
        <v>0.25</v>
      </c>
      <c r="N27" s="1288" t="s">
        <v>3240</v>
      </c>
      <c r="O27" s="1219" t="s">
        <v>2863</v>
      </c>
      <c r="P27" s="878">
        <v>12</v>
      </c>
      <c r="Q27" s="878" t="s">
        <v>3247</v>
      </c>
      <c r="R27" s="878">
        <v>4</v>
      </c>
      <c r="S27" s="878">
        <v>4</v>
      </c>
      <c r="T27" s="878">
        <v>4</v>
      </c>
      <c r="U27" s="1293"/>
    </row>
    <row r="28" spans="1:21" s="1120" customFormat="1" ht="198" x14ac:dyDescent="0.3">
      <c r="A28" s="2436"/>
      <c r="B28" s="2455"/>
      <c r="C28" s="2433"/>
      <c r="D28" s="2432"/>
      <c r="E28" s="2425"/>
      <c r="F28" s="2432"/>
      <c r="G28" s="2432"/>
      <c r="H28" s="2431"/>
      <c r="I28" s="2432"/>
      <c r="J28" s="2431"/>
      <c r="K28" s="1131" t="s">
        <v>1775</v>
      </c>
      <c r="L28" s="1129" t="s">
        <v>2864</v>
      </c>
      <c r="M28" s="1156">
        <v>0.25</v>
      </c>
      <c r="N28" s="1288" t="s">
        <v>3240</v>
      </c>
      <c r="O28" s="1129" t="s">
        <v>2865</v>
      </c>
      <c r="P28" s="878">
        <v>4</v>
      </c>
      <c r="Q28" s="878" t="s">
        <v>3248</v>
      </c>
      <c r="R28" s="878" t="s">
        <v>3249</v>
      </c>
      <c r="S28" s="878" t="s">
        <v>3249</v>
      </c>
      <c r="T28" s="878" t="s">
        <v>3249</v>
      </c>
    </row>
    <row r="29" spans="1:21" s="1120" customFormat="1" ht="49.5" x14ac:dyDescent="0.3">
      <c r="A29" s="2436"/>
      <c r="B29" s="2455"/>
      <c r="C29" s="2433"/>
      <c r="D29" s="2432"/>
      <c r="E29" s="2425"/>
      <c r="F29" s="2432"/>
      <c r="G29" s="2432"/>
      <c r="H29" s="2431"/>
      <c r="I29" s="2432"/>
      <c r="J29" s="2431"/>
      <c r="K29" s="1131" t="s">
        <v>1778</v>
      </c>
      <c r="L29" s="1129" t="s">
        <v>2866</v>
      </c>
      <c r="M29" s="1156">
        <v>0.25</v>
      </c>
      <c r="N29" s="1288" t="s">
        <v>3240</v>
      </c>
      <c r="O29" s="1129" t="s">
        <v>2867</v>
      </c>
      <c r="P29" s="1291">
        <v>1</v>
      </c>
      <c r="Q29" s="1291">
        <v>1</v>
      </c>
      <c r="R29" s="1291">
        <v>1</v>
      </c>
      <c r="S29" s="1291">
        <v>1</v>
      </c>
      <c r="T29" s="1291">
        <v>1</v>
      </c>
    </row>
    <row r="30" spans="1:21" s="1120" customFormat="1" ht="106.5" customHeight="1" x14ac:dyDescent="0.3">
      <c r="A30" s="2436"/>
      <c r="B30" s="2455"/>
      <c r="C30" s="2431" t="s">
        <v>2868</v>
      </c>
      <c r="D30" s="2432">
        <v>0.15</v>
      </c>
      <c r="E30" s="2425" t="s">
        <v>2869</v>
      </c>
      <c r="F30" s="2432">
        <v>1</v>
      </c>
      <c r="G30" s="2432" t="s">
        <v>127</v>
      </c>
      <c r="H30" s="2425" t="s">
        <v>2870</v>
      </c>
      <c r="I30" s="2432">
        <v>0.4</v>
      </c>
      <c r="J30" s="2425" t="s">
        <v>370</v>
      </c>
      <c r="K30" s="1131" t="s">
        <v>130</v>
      </c>
      <c r="L30" s="701" t="s">
        <v>2871</v>
      </c>
      <c r="M30" s="1156">
        <v>0.5</v>
      </c>
      <c r="N30" s="1288" t="s">
        <v>3240</v>
      </c>
      <c r="O30" s="701" t="s">
        <v>2872</v>
      </c>
      <c r="P30" s="1291">
        <v>1</v>
      </c>
      <c r="Q30" s="1291">
        <v>1</v>
      </c>
      <c r="R30" s="1291">
        <v>1</v>
      </c>
      <c r="S30" s="1291">
        <v>1</v>
      </c>
      <c r="T30" s="1291">
        <v>1</v>
      </c>
    </row>
    <row r="31" spans="1:21" s="1120" customFormat="1" ht="33" x14ac:dyDescent="0.3">
      <c r="A31" s="2436"/>
      <c r="B31" s="2455"/>
      <c r="C31" s="2431"/>
      <c r="D31" s="2432"/>
      <c r="E31" s="2425"/>
      <c r="F31" s="2432"/>
      <c r="G31" s="2432"/>
      <c r="H31" s="2425"/>
      <c r="I31" s="2432"/>
      <c r="J31" s="2425"/>
      <c r="K31" s="1131" t="s">
        <v>737</v>
      </c>
      <c r="L31" s="701" t="s">
        <v>2873</v>
      </c>
      <c r="M31" s="1156">
        <v>0.5</v>
      </c>
      <c r="N31" s="1288" t="s">
        <v>3240</v>
      </c>
      <c r="O31" s="701" t="s">
        <v>2874</v>
      </c>
      <c r="P31" s="1291">
        <v>1</v>
      </c>
      <c r="Q31" s="1291">
        <v>1</v>
      </c>
      <c r="R31" s="1291">
        <v>1</v>
      </c>
      <c r="S31" s="1291">
        <v>1</v>
      </c>
      <c r="T31" s="1291">
        <v>1</v>
      </c>
    </row>
    <row r="32" spans="1:21" s="1120" customFormat="1" ht="141" customHeight="1" x14ac:dyDescent="0.3">
      <c r="A32" s="2436"/>
      <c r="B32" s="2455"/>
      <c r="C32" s="2431"/>
      <c r="D32" s="2432"/>
      <c r="E32" s="2425"/>
      <c r="F32" s="2432"/>
      <c r="G32" s="1131" t="s">
        <v>132</v>
      </c>
      <c r="H32" s="709" t="s">
        <v>2875</v>
      </c>
      <c r="I32" s="1131">
        <v>0.3</v>
      </c>
      <c r="J32" s="709" t="s">
        <v>370</v>
      </c>
      <c r="K32" s="1131" t="s">
        <v>136</v>
      </c>
      <c r="L32" s="701" t="s">
        <v>2876</v>
      </c>
      <c r="M32" s="1156">
        <v>1</v>
      </c>
      <c r="N32" s="1122"/>
      <c r="O32" s="701" t="s">
        <v>2877</v>
      </c>
      <c r="P32" s="1157">
        <v>48</v>
      </c>
      <c r="Q32" s="1159" t="s">
        <v>2878</v>
      </c>
      <c r="R32" s="1159" t="s">
        <v>2878</v>
      </c>
      <c r="S32" s="1159" t="s">
        <v>2878</v>
      </c>
      <c r="T32" s="1159" t="s">
        <v>2878</v>
      </c>
    </row>
    <row r="33" spans="1:21" s="1120" customFormat="1" ht="66" x14ac:dyDescent="0.3">
      <c r="A33" s="2436"/>
      <c r="B33" s="2455"/>
      <c r="C33" s="2431"/>
      <c r="D33" s="2432"/>
      <c r="E33" s="2425"/>
      <c r="F33" s="2432"/>
      <c r="G33" s="1132" t="s">
        <v>140</v>
      </c>
      <c r="H33" s="1128" t="s">
        <v>2879</v>
      </c>
      <c r="I33" s="1131">
        <v>0.3</v>
      </c>
      <c r="J33" s="701" t="s">
        <v>370</v>
      </c>
      <c r="K33" s="1156" t="s">
        <v>143</v>
      </c>
      <c r="L33" s="701" t="s">
        <v>2880</v>
      </c>
      <c r="M33" s="1156">
        <v>1</v>
      </c>
      <c r="N33" s="1122"/>
      <c r="O33" s="701" t="s">
        <v>2881</v>
      </c>
      <c r="P33" s="1157">
        <v>48</v>
      </c>
      <c r="Q33" s="1159" t="s">
        <v>2878</v>
      </c>
      <c r="R33" s="1159" t="s">
        <v>2878</v>
      </c>
      <c r="S33" s="1159" t="s">
        <v>2878</v>
      </c>
      <c r="T33" s="1159" t="s">
        <v>2878</v>
      </c>
    </row>
    <row r="34" spans="1:21" s="1120" customFormat="1" ht="33" x14ac:dyDescent="0.3">
      <c r="A34" s="2436"/>
      <c r="B34" s="2455"/>
      <c r="C34" s="2428" t="s">
        <v>2882</v>
      </c>
      <c r="D34" s="2432">
        <v>0.15</v>
      </c>
      <c r="E34" s="2428" t="s">
        <v>2883</v>
      </c>
      <c r="F34" s="2432">
        <v>1</v>
      </c>
      <c r="G34" s="2456" t="s">
        <v>762</v>
      </c>
      <c r="H34" s="2427" t="s">
        <v>2884</v>
      </c>
      <c r="I34" s="2457">
        <v>1</v>
      </c>
      <c r="J34" s="2427" t="s">
        <v>574</v>
      </c>
      <c r="K34" s="1168" t="s">
        <v>766</v>
      </c>
      <c r="L34" s="1136" t="s">
        <v>2885</v>
      </c>
      <c r="M34" s="1169">
        <v>0.2</v>
      </c>
      <c r="N34" s="1288" t="s">
        <v>3240</v>
      </c>
      <c r="O34" s="709" t="s">
        <v>2886</v>
      </c>
      <c r="P34" s="1291">
        <v>1</v>
      </c>
      <c r="Q34" s="1291">
        <v>1</v>
      </c>
      <c r="R34" s="1291">
        <v>1</v>
      </c>
      <c r="S34" s="1291">
        <v>1</v>
      </c>
      <c r="T34" s="1291">
        <v>1</v>
      </c>
    </row>
    <row r="35" spans="1:21" s="1120" customFormat="1" ht="33" x14ac:dyDescent="0.3">
      <c r="A35" s="2436"/>
      <c r="B35" s="2455"/>
      <c r="C35" s="2428"/>
      <c r="D35" s="2432"/>
      <c r="E35" s="2428"/>
      <c r="F35" s="2432"/>
      <c r="G35" s="2456"/>
      <c r="H35" s="2428"/>
      <c r="I35" s="2455"/>
      <c r="J35" s="2428"/>
      <c r="K35" s="1168" t="s">
        <v>770</v>
      </c>
      <c r="L35" s="879" t="s">
        <v>2887</v>
      </c>
      <c r="M35" s="1160">
        <v>0.2</v>
      </c>
      <c r="N35" s="1288" t="s">
        <v>3240</v>
      </c>
      <c r="O35" s="709" t="s">
        <v>2888</v>
      </c>
      <c r="P35" s="1291">
        <v>1</v>
      </c>
      <c r="Q35" s="1291">
        <v>1</v>
      </c>
      <c r="R35" s="1291">
        <v>1</v>
      </c>
      <c r="S35" s="1291">
        <v>1</v>
      </c>
      <c r="T35" s="1291">
        <v>1</v>
      </c>
    </row>
    <row r="36" spans="1:21" s="1120" customFormat="1" ht="66" x14ac:dyDescent="0.3">
      <c r="A36" s="2436"/>
      <c r="B36" s="2455"/>
      <c r="C36" s="2428"/>
      <c r="D36" s="2432"/>
      <c r="E36" s="2428"/>
      <c r="F36" s="2432"/>
      <c r="G36" s="2456"/>
      <c r="H36" s="2428"/>
      <c r="I36" s="2455"/>
      <c r="J36" s="2428"/>
      <c r="K36" s="1168" t="s">
        <v>772</v>
      </c>
      <c r="L36" s="879" t="s">
        <v>2889</v>
      </c>
      <c r="M36" s="1160">
        <v>0.1</v>
      </c>
      <c r="N36" s="1288" t="s">
        <v>3240</v>
      </c>
      <c r="O36" s="701" t="s">
        <v>2890</v>
      </c>
      <c r="P36" s="878">
        <v>1</v>
      </c>
      <c r="Q36" s="878" t="s">
        <v>3250</v>
      </c>
      <c r="R36" s="878" t="s">
        <v>3251</v>
      </c>
      <c r="S36" s="878"/>
      <c r="T36" s="878" t="s">
        <v>3252</v>
      </c>
    </row>
    <row r="37" spans="1:21" s="1120" customFormat="1" ht="99" x14ac:dyDescent="0.3">
      <c r="A37" s="2436"/>
      <c r="B37" s="2455"/>
      <c r="C37" s="2428"/>
      <c r="D37" s="2432"/>
      <c r="E37" s="2428"/>
      <c r="F37" s="2432"/>
      <c r="G37" s="2456"/>
      <c r="H37" s="2428"/>
      <c r="I37" s="2455"/>
      <c r="J37" s="2428"/>
      <c r="K37" s="1168" t="s">
        <v>2051</v>
      </c>
      <c r="L37" s="879" t="s">
        <v>2891</v>
      </c>
      <c r="M37" s="1160">
        <v>0.1</v>
      </c>
      <c r="N37" s="1288" t="s">
        <v>3240</v>
      </c>
      <c r="O37" s="709" t="s">
        <v>3253</v>
      </c>
      <c r="P37" s="878">
        <v>1</v>
      </c>
      <c r="Q37" s="878" t="s">
        <v>3254</v>
      </c>
      <c r="R37" s="878" t="s">
        <v>3255</v>
      </c>
      <c r="S37" s="878"/>
      <c r="T37" s="878" t="s">
        <v>3256</v>
      </c>
    </row>
    <row r="38" spans="1:21" s="1120" customFormat="1" ht="25.5" x14ac:dyDescent="0.3">
      <c r="A38" s="2436"/>
      <c r="B38" s="2455"/>
      <c r="C38" s="2428"/>
      <c r="D38" s="2432"/>
      <c r="E38" s="2428"/>
      <c r="F38" s="2432"/>
      <c r="G38" s="2456"/>
      <c r="H38" s="2428"/>
      <c r="I38" s="2455"/>
      <c r="J38" s="2428"/>
      <c r="K38" s="1168" t="s">
        <v>2054</v>
      </c>
      <c r="L38" s="879" t="s">
        <v>2893</v>
      </c>
      <c r="M38" s="1160">
        <v>0.2</v>
      </c>
      <c r="N38" s="1288" t="s">
        <v>3240</v>
      </c>
      <c r="O38" s="701" t="s">
        <v>2894</v>
      </c>
      <c r="P38" s="1291">
        <v>1</v>
      </c>
      <c r="Q38" s="1291">
        <v>1</v>
      </c>
      <c r="R38" s="1291">
        <v>1</v>
      </c>
      <c r="S38" s="1291">
        <v>1</v>
      </c>
      <c r="T38" s="1291">
        <v>1</v>
      </c>
    </row>
    <row r="39" spans="1:21" s="1120" customFormat="1" ht="25.5" x14ac:dyDescent="0.3">
      <c r="A39" s="2436"/>
      <c r="B39" s="2455"/>
      <c r="C39" s="2428"/>
      <c r="D39" s="2432"/>
      <c r="E39" s="2428"/>
      <c r="F39" s="2432"/>
      <c r="G39" s="2456"/>
      <c r="H39" s="2428"/>
      <c r="I39" s="2455"/>
      <c r="J39" s="2428"/>
      <c r="K39" s="1168" t="s">
        <v>2057</v>
      </c>
      <c r="L39" s="879" t="s">
        <v>2895</v>
      </c>
      <c r="M39" s="1160">
        <v>0.1</v>
      </c>
      <c r="N39" s="1288" t="s">
        <v>3240</v>
      </c>
      <c r="O39" s="709" t="s">
        <v>2896</v>
      </c>
      <c r="P39" s="878">
        <v>1</v>
      </c>
      <c r="Q39" s="878"/>
      <c r="R39" s="878"/>
      <c r="S39" s="878"/>
      <c r="T39" s="878"/>
      <c r="U39" s="1293"/>
    </row>
    <row r="40" spans="1:21" s="1120" customFormat="1" ht="33" x14ac:dyDescent="0.3">
      <c r="A40" s="2436"/>
      <c r="B40" s="2455"/>
      <c r="C40" s="2428"/>
      <c r="D40" s="2432"/>
      <c r="E40" s="2428"/>
      <c r="F40" s="2432"/>
      <c r="G40" s="2451"/>
      <c r="H40" s="2428"/>
      <c r="I40" s="2455"/>
      <c r="J40" s="2428"/>
      <c r="K40" s="1168" t="s">
        <v>2060</v>
      </c>
      <c r="L40" s="879" t="s">
        <v>2897</v>
      </c>
      <c r="M40" s="1160">
        <v>0.1</v>
      </c>
      <c r="N40" s="1288" t="s">
        <v>3240</v>
      </c>
      <c r="O40" s="701" t="s">
        <v>2898</v>
      </c>
      <c r="P40" s="878">
        <v>4</v>
      </c>
      <c r="Q40" s="878">
        <v>1</v>
      </c>
      <c r="R40" s="878">
        <v>1</v>
      </c>
      <c r="S40" s="878">
        <v>1</v>
      </c>
      <c r="T40" s="878">
        <v>1</v>
      </c>
    </row>
    <row r="41" spans="1:21" s="1120" customFormat="1" ht="132" x14ac:dyDescent="0.3">
      <c r="A41" s="2436"/>
      <c r="B41" s="2455">
        <v>0.5</v>
      </c>
      <c r="C41" s="2425" t="s">
        <v>2899</v>
      </c>
      <c r="D41" s="2432">
        <v>1</v>
      </c>
      <c r="E41" s="2425" t="s">
        <v>2900</v>
      </c>
      <c r="F41" s="2432">
        <v>1</v>
      </c>
      <c r="G41" s="2450" t="s">
        <v>776</v>
      </c>
      <c r="H41" s="2420" t="s">
        <v>2901</v>
      </c>
      <c r="I41" s="2452">
        <v>0.2</v>
      </c>
      <c r="J41" s="2420" t="s">
        <v>370</v>
      </c>
      <c r="K41" s="1158" t="s">
        <v>779</v>
      </c>
      <c r="L41" s="1140" t="s">
        <v>2902</v>
      </c>
      <c r="M41" s="1156">
        <v>0.5</v>
      </c>
      <c r="N41" s="1288" t="s">
        <v>3240</v>
      </c>
      <c r="O41" s="1140" t="s">
        <v>2903</v>
      </c>
      <c r="P41" s="878">
        <v>1</v>
      </c>
      <c r="Q41" s="878" t="s">
        <v>3257</v>
      </c>
      <c r="R41" s="878"/>
      <c r="T41" s="878" t="s">
        <v>3258</v>
      </c>
    </row>
    <row r="42" spans="1:21" s="1120" customFormat="1" ht="132" x14ac:dyDescent="0.3">
      <c r="A42" s="2436"/>
      <c r="B42" s="2455"/>
      <c r="C42" s="2425"/>
      <c r="D42" s="2432"/>
      <c r="E42" s="2425"/>
      <c r="F42" s="2432"/>
      <c r="G42" s="2451"/>
      <c r="H42" s="2420"/>
      <c r="I42" s="2452"/>
      <c r="J42" s="2420"/>
      <c r="K42" s="1158" t="s">
        <v>927</v>
      </c>
      <c r="L42" s="701" t="s">
        <v>2904</v>
      </c>
      <c r="M42" s="1156">
        <v>0.5</v>
      </c>
      <c r="N42" s="1288" t="s">
        <v>3240</v>
      </c>
      <c r="O42" s="709" t="s">
        <v>2905</v>
      </c>
      <c r="P42" s="878">
        <v>1</v>
      </c>
      <c r="Q42" s="878" t="s">
        <v>3259</v>
      </c>
      <c r="R42" s="878"/>
      <c r="S42" s="878"/>
      <c r="T42" s="878" t="s">
        <v>3260</v>
      </c>
    </row>
    <row r="43" spans="1:21" s="1120" customFormat="1" ht="49.5" x14ac:dyDescent="0.3">
      <c r="A43" s="2436"/>
      <c r="B43" s="2455"/>
      <c r="C43" s="2425"/>
      <c r="D43" s="2432"/>
      <c r="E43" s="2425"/>
      <c r="F43" s="2432"/>
      <c r="G43" s="1131" t="s">
        <v>784</v>
      </c>
      <c r="H43" s="1142" t="s">
        <v>2906</v>
      </c>
      <c r="I43" s="1158">
        <v>0.1</v>
      </c>
      <c r="J43" s="1142" t="s">
        <v>370</v>
      </c>
      <c r="K43" s="1158" t="s">
        <v>787</v>
      </c>
      <c r="L43" s="701" t="s">
        <v>2907</v>
      </c>
      <c r="M43" s="1156">
        <v>1</v>
      </c>
      <c r="N43" s="1288" t="s">
        <v>3240</v>
      </c>
      <c r="O43" s="709" t="s">
        <v>2908</v>
      </c>
      <c r="P43" s="1291">
        <v>1</v>
      </c>
      <c r="Q43" s="1291">
        <v>1</v>
      </c>
      <c r="R43" s="1291">
        <v>1</v>
      </c>
      <c r="S43" s="1291">
        <v>1</v>
      </c>
      <c r="T43" s="1291">
        <v>1</v>
      </c>
      <c r="U43" s="1293"/>
    </row>
    <row r="44" spans="1:21" s="1120" customFormat="1" ht="66" x14ac:dyDescent="0.3">
      <c r="A44" s="2436"/>
      <c r="B44" s="2455"/>
      <c r="C44" s="2425"/>
      <c r="D44" s="2432"/>
      <c r="E44" s="2425"/>
      <c r="F44" s="2432"/>
      <c r="G44" s="1131" t="s">
        <v>790</v>
      </c>
      <c r="H44" s="1142" t="s">
        <v>2909</v>
      </c>
      <c r="I44" s="1170">
        <v>0.2</v>
      </c>
      <c r="J44" s="1142" t="s">
        <v>370</v>
      </c>
      <c r="K44" s="1170" t="s">
        <v>793</v>
      </c>
      <c r="L44" s="926" t="s">
        <v>2910</v>
      </c>
      <c r="M44" s="1171">
        <v>1</v>
      </c>
      <c r="N44" s="1288" t="s">
        <v>3240</v>
      </c>
      <c r="O44" s="709" t="s">
        <v>2911</v>
      </c>
      <c r="P44" s="878">
        <v>4</v>
      </c>
      <c r="Q44" s="878" t="s">
        <v>3261</v>
      </c>
      <c r="R44" s="878" t="s">
        <v>3262</v>
      </c>
      <c r="S44" s="878" t="s">
        <v>3263</v>
      </c>
      <c r="T44" s="878" t="s">
        <v>3264</v>
      </c>
      <c r="U44" s="1290"/>
    </row>
    <row r="45" spans="1:21" s="1120" customFormat="1" ht="49.5" customHeight="1" x14ac:dyDescent="0.3">
      <c r="A45" s="2436"/>
      <c r="B45" s="2455"/>
      <c r="C45" s="2425"/>
      <c r="D45" s="2432"/>
      <c r="E45" s="2425"/>
      <c r="F45" s="2432"/>
      <c r="G45" s="2453" t="s">
        <v>795</v>
      </c>
      <c r="H45" s="1472" t="s">
        <v>2912</v>
      </c>
      <c r="I45" s="2454">
        <v>0.3</v>
      </c>
      <c r="J45" s="1472" t="s">
        <v>370</v>
      </c>
      <c r="K45" s="1172" t="s">
        <v>798</v>
      </c>
      <c r="L45" s="879" t="s">
        <v>2913</v>
      </c>
      <c r="M45" s="1171">
        <v>0.5</v>
      </c>
      <c r="N45" s="1147"/>
      <c r="O45" s="701" t="s">
        <v>2914</v>
      </c>
      <c r="P45" s="1173" t="s">
        <v>2915</v>
      </c>
      <c r="Q45" s="1173">
        <v>1</v>
      </c>
      <c r="R45" s="1173">
        <v>1</v>
      </c>
      <c r="S45" s="1173">
        <v>1</v>
      </c>
      <c r="T45" s="1173">
        <v>1</v>
      </c>
    </row>
    <row r="46" spans="1:21" s="1120" customFormat="1" ht="49.5" x14ac:dyDescent="0.3">
      <c r="A46" s="2436"/>
      <c r="B46" s="2455"/>
      <c r="C46" s="2425"/>
      <c r="D46" s="2432"/>
      <c r="E46" s="2425"/>
      <c r="F46" s="2432"/>
      <c r="G46" s="2453"/>
      <c r="H46" s="1472"/>
      <c r="I46" s="2454"/>
      <c r="J46" s="1472"/>
      <c r="K46" s="1172" t="s">
        <v>931</v>
      </c>
      <c r="L46" s="701" t="s">
        <v>2916</v>
      </c>
      <c r="M46" s="1171">
        <v>0.5</v>
      </c>
      <c r="N46" s="1147"/>
      <c r="O46" s="701" t="s">
        <v>2917</v>
      </c>
      <c r="P46" s="1174" t="s">
        <v>2918</v>
      </c>
      <c r="Q46" s="1175" t="s">
        <v>2919</v>
      </c>
      <c r="R46" s="1175" t="s">
        <v>2919</v>
      </c>
      <c r="S46" s="1175" t="s">
        <v>2919</v>
      </c>
      <c r="T46" s="1175" t="s">
        <v>2919</v>
      </c>
    </row>
    <row r="47" spans="1:21" ht="99" x14ac:dyDescent="0.3">
      <c r="A47" s="2436"/>
      <c r="B47" s="2455"/>
      <c r="C47" s="2425"/>
      <c r="D47" s="2432"/>
      <c r="E47" s="2425"/>
      <c r="F47" s="2432"/>
      <c r="G47" s="1171" t="s">
        <v>930</v>
      </c>
      <c r="H47" s="701" t="s">
        <v>2920</v>
      </c>
      <c r="I47" s="1171">
        <v>0.2</v>
      </c>
      <c r="J47" s="701" t="s">
        <v>370</v>
      </c>
      <c r="K47" s="1171" t="s">
        <v>1087</v>
      </c>
      <c r="L47" s="701" t="s">
        <v>2921</v>
      </c>
      <c r="M47" s="1149">
        <v>1</v>
      </c>
      <c r="N47" s="1150"/>
      <c r="O47" s="701" t="s">
        <v>2922</v>
      </c>
      <c r="P47" s="1175" t="s">
        <v>2923</v>
      </c>
      <c r="Q47" s="1173">
        <v>0.2</v>
      </c>
      <c r="R47" s="1173">
        <v>0.3</v>
      </c>
      <c r="S47" s="1173">
        <v>0.3</v>
      </c>
      <c r="T47" s="1173">
        <v>0.2</v>
      </c>
    </row>
  </sheetData>
  <sheetProtection password="DDB6" sheet="1"/>
  <mergeCells count="80">
    <mergeCell ref="A1:Q8"/>
    <mergeCell ref="R1:T2"/>
    <mergeCell ref="R3:T4"/>
    <mergeCell ref="R5:T6"/>
    <mergeCell ref="R7:T8"/>
    <mergeCell ref="A9:T9"/>
    <mergeCell ref="A10:T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T11"/>
    <mergeCell ref="A13:A47"/>
    <mergeCell ref="B13:B40"/>
    <mergeCell ref="C14:C18"/>
    <mergeCell ref="D14:D18"/>
    <mergeCell ref="E14:E15"/>
    <mergeCell ref="F14:F15"/>
    <mergeCell ref="E16:E18"/>
    <mergeCell ref="F16:F18"/>
    <mergeCell ref="G16:G18"/>
    <mergeCell ref="H16:H18"/>
    <mergeCell ref="I16:I18"/>
    <mergeCell ref="J16:J18"/>
    <mergeCell ref="C19:C25"/>
    <mergeCell ref="D19:D25"/>
    <mergeCell ref="J19:J24"/>
    <mergeCell ref="C26:C29"/>
    <mergeCell ref="D26:D29"/>
    <mergeCell ref="E26:E29"/>
    <mergeCell ref="F26:F29"/>
    <mergeCell ref="G26:G29"/>
    <mergeCell ref="H26:H29"/>
    <mergeCell ref="I26:I29"/>
    <mergeCell ref="J26:J29"/>
    <mergeCell ref="E19:E25"/>
    <mergeCell ref="F19:F25"/>
    <mergeCell ref="G19:G24"/>
    <mergeCell ref="H19:H24"/>
    <mergeCell ref="I19:I24"/>
    <mergeCell ref="H30:H31"/>
    <mergeCell ref="I30:I31"/>
    <mergeCell ref="J30:J31"/>
    <mergeCell ref="C34:C40"/>
    <mergeCell ref="D34:D40"/>
    <mergeCell ref="E34:E40"/>
    <mergeCell ref="F34:F40"/>
    <mergeCell ref="G34:G40"/>
    <mergeCell ref="H34:H40"/>
    <mergeCell ref="I34:I40"/>
    <mergeCell ref="J34:J40"/>
    <mergeCell ref="C30:C33"/>
    <mergeCell ref="D30:D33"/>
    <mergeCell ref="E30:E33"/>
    <mergeCell ref="F30:F33"/>
    <mergeCell ref="G30:G31"/>
    <mergeCell ref="B41:B47"/>
    <mergeCell ref="C41:C47"/>
    <mergeCell ref="D41:D47"/>
    <mergeCell ref="E41:E47"/>
    <mergeCell ref="F41:F47"/>
    <mergeCell ref="G41:G42"/>
    <mergeCell ref="H41:H42"/>
    <mergeCell ref="I41:I42"/>
    <mergeCell ref="J41:J42"/>
    <mergeCell ref="G45:G46"/>
    <mergeCell ref="H45:H46"/>
    <mergeCell ref="I45:I46"/>
    <mergeCell ref="J45:J46"/>
  </mergeCell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39"/>
  <sheetViews>
    <sheetView showGridLines="0" topLeftCell="F1" zoomScale="60" zoomScaleNormal="60" zoomScaleSheetLayoutView="80" workbookViewId="0">
      <selection activeCell="O15" sqref="O15:O21"/>
    </sheetView>
  </sheetViews>
  <sheetFormatPr baseColWidth="10" defaultColWidth="23" defaultRowHeight="15" x14ac:dyDescent="0.25"/>
  <cols>
    <col min="1" max="1" width="16.5703125" style="36" customWidth="1"/>
    <col min="2" max="2" width="18.28515625" style="36" customWidth="1"/>
    <col min="3" max="3" width="15.140625" style="36" customWidth="1"/>
    <col min="4" max="4" width="17.28515625" style="36" customWidth="1"/>
    <col min="5" max="5" width="14" style="36" customWidth="1"/>
    <col min="6" max="6" width="23" style="36" customWidth="1"/>
    <col min="7" max="7" width="18.7109375" style="129" customWidth="1"/>
    <col min="8" max="8" width="10.85546875" style="36" customWidth="1"/>
    <col min="9" max="9" width="13.42578125" style="36" customWidth="1"/>
    <col min="10" max="10" width="28.7109375" style="36" customWidth="1"/>
    <col min="11" max="11" width="14.28515625" style="36" customWidth="1"/>
    <col min="12" max="12" width="15.5703125" style="36" customWidth="1"/>
    <col min="13" max="13" width="13.140625" style="256" customWidth="1"/>
    <col min="14" max="14" width="13.28515625" style="256" customWidth="1"/>
    <col min="15" max="15" width="12.7109375" style="256" customWidth="1"/>
    <col min="16" max="16" width="13.42578125" style="256" customWidth="1"/>
    <col min="17" max="18" width="13.140625" style="255" hidden="1" customWidth="1"/>
    <col min="19" max="20" width="12.28515625" style="255" hidden="1" customWidth="1"/>
    <col min="21" max="21" width="54.7109375" style="28" hidden="1" customWidth="1"/>
    <col min="22" max="22" width="12.28515625" style="36" customWidth="1"/>
    <col min="23" max="23" width="29.42578125" style="36" customWidth="1"/>
    <col min="24" max="24" width="16" style="36" customWidth="1"/>
    <col min="25" max="25" width="18.28515625" style="36" customWidth="1"/>
    <col min="26" max="26" width="20.28515625" style="44" customWidth="1"/>
    <col min="27" max="27" width="12" style="36" customWidth="1"/>
    <col min="28" max="28" width="11.42578125" style="36" customWidth="1"/>
    <col min="29" max="29" width="22.7109375" style="36" customWidth="1"/>
    <col min="30" max="30" width="18" style="36" customWidth="1"/>
    <col min="31" max="250" width="11.42578125" style="36" customWidth="1"/>
    <col min="251" max="251" width="16.5703125" style="36" customWidth="1"/>
    <col min="252" max="252" width="18.28515625" style="36" customWidth="1"/>
    <col min="253" max="253" width="15.140625" style="36" customWidth="1"/>
    <col min="254" max="254" width="17.28515625" style="36" customWidth="1"/>
    <col min="255" max="255" width="14" style="36" customWidth="1"/>
    <col min="256" max="16384" width="23" style="36"/>
  </cols>
  <sheetData>
    <row r="1" spans="1:30" ht="15" customHeight="1" x14ac:dyDescent="0.25">
      <c r="A1" s="1579" t="s">
        <v>2</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1"/>
      <c r="AC1" s="1349" t="s">
        <v>1485</v>
      </c>
      <c r="AD1" s="1350"/>
    </row>
    <row r="2" spans="1:30" ht="15" customHeight="1" x14ac:dyDescent="0.25">
      <c r="A2" s="1582"/>
      <c r="B2" s="1583"/>
      <c r="C2" s="1583"/>
      <c r="D2" s="1583"/>
      <c r="E2" s="1583"/>
      <c r="F2" s="1583"/>
      <c r="G2" s="1583"/>
      <c r="H2" s="1583"/>
      <c r="I2" s="1583"/>
      <c r="J2" s="1583"/>
      <c r="K2" s="1583"/>
      <c r="L2" s="1583"/>
      <c r="M2" s="1583"/>
      <c r="N2" s="1583"/>
      <c r="O2" s="1583"/>
      <c r="P2" s="1583"/>
      <c r="Q2" s="1583"/>
      <c r="R2" s="1583"/>
      <c r="S2" s="1583"/>
      <c r="T2" s="1583"/>
      <c r="U2" s="1583"/>
      <c r="V2" s="1583"/>
      <c r="W2" s="1583"/>
      <c r="X2" s="1583"/>
      <c r="Y2" s="1583"/>
      <c r="Z2" s="1583"/>
      <c r="AA2" s="1583"/>
      <c r="AB2" s="1584"/>
      <c r="AC2" s="1351"/>
      <c r="AD2" s="1352"/>
    </row>
    <row r="3" spans="1:30" ht="15" customHeight="1" x14ac:dyDescent="0.25">
      <c r="A3" s="1582"/>
      <c r="B3" s="1583"/>
      <c r="C3" s="1583"/>
      <c r="D3" s="1583"/>
      <c r="E3" s="1583"/>
      <c r="F3" s="1583"/>
      <c r="G3" s="1583"/>
      <c r="H3" s="1583"/>
      <c r="I3" s="1583"/>
      <c r="J3" s="1583"/>
      <c r="K3" s="1583"/>
      <c r="L3" s="1583"/>
      <c r="M3" s="1583"/>
      <c r="N3" s="1583"/>
      <c r="O3" s="1583"/>
      <c r="P3" s="1583"/>
      <c r="Q3" s="1583"/>
      <c r="R3" s="1583"/>
      <c r="S3" s="1583"/>
      <c r="T3" s="1583"/>
      <c r="U3" s="1583"/>
      <c r="V3" s="1583"/>
      <c r="W3" s="1583"/>
      <c r="X3" s="1583"/>
      <c r="Y3" s="1583"/>
      <c r="Z3" s="1583"/>
      <c r="AA3" s="1583"/>
      <c r="AB3" s="1584"/>
      <c r="AC3" s="1349" t="s">
        <v>324</v>
      </c>
      <c r="AD3" s="1350"/>
    </row>
    <row r="4" spans="1:30" ht="15" customHeight="1" x14ac:dyDescent="0.25">
      <c r="A4" s="1582"/>
      <c r="B4" s="1583"/>
      <c r="C4" s="1583"/>
      <c r="D4" s="1583"/>
      <c r="E4" s="1583"/>
      <c r="F4" s="1583"/>
      <c r="G4" s="1583"/>
      <c r="H4" s="1583"/>
      <c r="I4" s="1583"/>
      <c r="J4" s="1583"/>
      <c r="K4" s="1583"/>
      <c r="L4" s="1583"/>
      <c r="M4" s="1583"/>
      <c r="N4" s="1583"/>
      <c r="O4" s="1583"/>
      <c r="P4" s="1583"/>
      <c r="Q4" s="1583"/>
      <c r="R4" s="1583"/>
      <c r="S4" s="1583"/>
      <c r="T4" s="1583"/>
      <c r="U4" s="1583"/>
      <c r="V4" s="1583"/>
      <c r="W4" s="1583"/>
      <c r="X4" s="1583"/>
      <c r="Y4" s="1583"/>
      <c r="Z4" s="1583"/>
      <c r="AA4" s="1583"/>
      <c r="AB4" s="1584"/>
      <c r="AC4" s="1351"/>
      <c r="AD4" s="1352"/>
    </row>
    <row r="5" spans="1:30" ht="15" customHeight="1" x14ac:dyDescent="0.25">
      <c r="A5" s="1582"/>
      <c r="B5" s="1583"/>
      <c r="C5" s="1583"/>
      <c r="D5" s="1583"/>
      <c r="E5" s="1583"/>
      <c r="F5" s="1583"/>
      <c r="G5" s="1583"/>
      <c r="H5" s="1583"/>
      <c r="I5" s="1583"/>
      <c r="J5" s="1583"/>
      <c r="K5" s="1583"/>
      <c r="L5" s="1583"/>
      <c r="M5" s="1583"/>
      <c r="N5" s="1583"/>
      <c r="O5" s="1583"/>
      <c r="P5" s="1583"/>
      <c r="Q5" s="1583"/>
      <c r="R5" s="1583"/>
      <c r="S5" s="1583"/>
      <c r="T5" s="1583"/>
      <c r="U5" s="1583"/>
      <c r="V5" s="1583"/>
      <c r="W5" s="1583"/>
      <c r="X5" s="1583"/>
      <c r="Y5" s="1583"/>
      <c r="Z5" s="1583"/>
      <c r="AA5" s="1583"/>
      <c r="AB5" s="1584"/>
      <c r="AC5" s="1349" t="s">
        <v>325</v>
      </c>
      <c r="AD5" s="1350"/>
    </row>
    <row r="6" spans="1:30" ht="15" customHeight="1" x14ac:dyDescent="0.25">
      <c r="A6" s="1582"/>
      <c r="B6" s="1583"/>
      <c r="C6" s="1583"/>
      <c r="D6" s="1583"/>
      <c r="E6" s="1583"/>
      <c r="F6" s="1583"/>
      <c r="G6" s="1583"/>
      <c r="H6" s="1583"/>
      <c r="I6" s="1583"/>
      <c r="J6" s="1583"/>
      <c r="K6" s="1583"/>
      <c r="L6" s="1583"/>
      <c r="M6" s="1583"/>
      <c r="N6" s="1583"/>
      <c r="O6" s="1583"/>
      <c r="P6" s="1583"/>
      <c r="Q6" s="1583"/>
      <c r="R6" s="1583"/>
      <c r="S6" s="1583"/>
      <c r="T6" s="1583"/>
      <c r="U6" s="1583"/>
      <c r="V6" s="1583"/>
      <c r="W6" s="1583"/>
      <c r="X6" s="1583"/>
      <c r="Y6" s="1583"/>
      <c r="Z6" s="1583"/>
      <c r="AA6" s="1583"/>
      <c r="AB6" s="1584"/>
      <c r="AC6" s="1351"/>
      <c r="AD6" s="1352"/>
    </row>
    <row r="7" spans="1:30" ht="15" customHeight="1" x14ac:dyDescent="0.25">
      <c r="A7" s="1582"/>
      <c r="B7" s="1583"/>
      <c r="C7" s="1583"/>
      <c r="D7" s="1583"/>
      <c r="E7" s="1583"/>
      <c r="F7" s="1583"/>
      <c r="G7" s="1583"/>
      <c r="H7" s="1583"/>
      <c r="I7" s="1583"/>
      <c r="J7" s="1583"/>
      <c r="K7" s="1583"/>
      <c r="L7" s="1583"/>
      <c r="M7" s="1583"/>
      <c r="N7" s="1583"/>
      <c r="O7" s="1583"/>
      <c r="P7" s="1583"/>
      <c r="Q7" s="1583"/>
      <c r="R7" s="1583"/>
      <c r="S7" s="1583"/>
      <c r="T7" s="1583"/>
      <c r="U7" s="1583"/>
      <c r="V7" s="1583"/>
      <c r="W7" s="1583"/>
      <c r="X7" s="1583"/>
      <c r="Y7" s="1583"/>
      <c r="Z7" s="1583"/>
      <c r="AA7" s="1583"/>
      <c r="AB7" s="1584"/>
      <c r="AC7" s="1349" t="s">
        <v>326</v>
      </c>
      <c r="AD7" s="1350"/>
    </row>
    <row r="8" spans="1:30" ht="16.5" customHeight="1" x14ac:dyDescent="0.25">
      <c r="A8" s="1585"/>
      <c r="B8" s="1586"/>
      <c r="C8" s="1586"/>
      <c r="D8" s="1586"/>
      <c r="E8" s="1586"/>
      <c r="F8" s="1586"/>
      <c r="G8" s="1586"/>
      <c r="H8" s="1586"/>
      <c r="I8" s="1586"/>
      <c r="J8" s="1586"/>
      <c r="K8" s="1586"/>
      <c r="L8" s="1586"/>
      <c r="M8" s="1586"/>
      <c r="N8" s="1586"/>
      <c r="O8" s="1586"/>
      <c r="P8" s="1586"/>
      <c r="Q8" s="1586"/>
      <c r="R8" s="1586"/>
      <c r="S8" s="1586"/>
      <c r="T8" s="1586"/>
      <c r="U8" s="1586"/>
      <c r="V8" s="1586"/>
      <c r="W8" s="1586"/>
      <c r="X8" s="1586"/>
      <c r="Y8" s="1586"/>
      <c r="Z8" s="1586"/>
      <c r="AA8" s="1586"/>
      <c r="AB8" s="1587"/>
      <c r="AC8" s="1351"/>
      <c r="AD8" s="1352"/>
    </row>
    <row r="9" spans="1:30" ht="30" customHeight="1" x14ac:dyDescent="0.25">
      <c r="A9" s="1353" t="s">
        <v>803</v>
      </c>
      <c r="B9" s="1353"/>
      <c r="C9" s="1353"/>
      <c r="D9" s="1353"/>
      <c r="E9" s="1353"/>
      <c r="F9" s="1353"/>
      <c r="G9" s="1353"/>
      <c r="H9" s="1353"/>
      <c r="I9" s="1353"/>
      <c r="J9" s="1353"/>
      <c r="K9" s="1353"/>
      <c r="L9" s="1353"/>
      <c r="M9" s="1353"/>
      <c r="N9" s="1353"/>
      <c r="O9" s="1353"/>
      <c r="P9" s="1353"/>
      <c r="Q9" s="1353"/>
      <c r="R9" s="1353"/>
      <c r="S9" s="1353"/>
      <c r="T9" s="1353"/>
      <c r="U9" s="1353"/>
      <c r="V9" s="1353"/>
      <c r="W9" s="1353"/>
      <c r="X9" s="1353"/>
      <c r="Y9" s="1353"/>
      <c r="Z9" s="1353"/>
      <c r="AA9" s="1353"/>
      <c r="AB9" s="1353"/>
      <c r="AC9" s="1353"/>
      <c r="AD9" s="1353"/>
    </row>
    <row r="10" spans="1:30" s="49" customFormat="1" ht="30.75" customHeight="1" x14ac:dyDescent="0.2">
      <c r="A10" s="1430" t="s">
        <v>3</v>
      </c>
      <c r="B10" s="1431"/>
      <c r="C10" s="1431"/>
      <c r="D10" s="1431"/>
      <c r="E10" s="1431"/>
      <c r="F10" s="1431"/>
      <c r="G10" s="1431"/>
      <c r="H10" s="1431"/>
      <c r="I10" s="1431"/>
      <c r="J10" s="1431"/>
      <c r="K10" s="1431"/>
      <c r="L10" s="1431"/>
      <c r="M10" s="1431"/>
      <c r="N10" s="1431"/>
      <c r="O10" s="1431"/>
      <c r="P10" s="1431"/>
      <c r="Q10" s="1431"/>
      <c r="R10" s="1431"/>
      <c r="S10" s="1431"/>
      <c r="T10" s="1431"/>
      <c r="U10" s="1431"/>
      <c r="V10" s="1431"/>
      <c r="W10" s="1431"/>
      <c r="X10" s="1431"/>
      <c r="Y10" s="1431"/>
      <c r="Z10" s="1431"/>
      <c r="AA10" s="1431"/>
      <c r="AB10" s="1431"/>
      <c r="AC10" s="1431"/>
      <c r="AD10" s="1431"/>
    </row>
    <row r="11" spans="1:30" s="49" customFormat="1" ht="22.5" customHeight="1" x14ac:dyDescent="0.2">
      <c r="A11" s="1432" t="s">
        <v>4</v>
      </c>
      <c r="B11" s="1432"/>
      <c r="C11" s="1432"/>
      <c r="D11" s="1432"/>
      <c r="E11" s="1427" t="s">
        <v>5</v>
      </c>
      <c r="F11" s="1428"/>
      <c r="G11" s="1428"/>
      <c r="H11" s="1428"/>
      <c r="I11" s="1428"/>
      <c r="J11" s="1428"/>
      <c r="K11" s="1428"/>
      <c r="L11" s="1428"/>
      <c r="M11" s="1428"/>
      <c r="N11" s="1428"/>
      <c r="O11" s="1428"/>
      <c r="P11" s="1428"/>
      <c r="Q11" s="1428"/>
      <c r="R11" s="1428"/>
      <c r="S11" s="1428"/>
      <c r="T11" s="1428"/>
      <c r="U11" s="1428"/>
      <c r="V11" s="1428" t="s">
        <v>6</v>
      </c>
      <c r="W11" s="1428"/>
      <c r="X11" s="1428"/>
      <c r="Y11" s="1428"/>
      <c r="Z11" s="1435"/>
      <c r="AA11" s="1432" t="s">
        <v>7</v>
      </c>
      <c r="AB11" s="1432"/>
      <c r="AC11" s="1432"/>
      <c r="AD11" s="347" t="s">
        <v>8</v>
      </c>
    </row>
    <row r="12" spans="1:30" s="28" customFormat="1" ht="15" customHeight="1" x14ac:dyDescent="0.25">
      <c r="A12" s="424" t="s">
        <v>9</v>
      </c>
      <c r="B12" s="424" t="s">
        <v>10</v>
      </c>
      <c r="C12" s="424" t="s">
        <v>11</v>
      </c>
      <c r="D12" s="424" t="s">
        <v>12</v>
      </c>
      <c r="E12" s="424" t="s">
        <v>13</v>
      </c>
      <c r="F12" s="424" t="s">
        <v>14</v>
      </c>
      <c r="G12" s="424" t="s">
        <v>15</v>
      </c>
      <c r="H12" s="1433" t="s">
        <v>16</v>
      </c>
      <c r="I12" s="1434"/>
      <c r="J12" s="424" t="s">
        <v>17</v>
      </c>
      <c r="K12" s="1433" t="s">
        <v>18</v>
      </c>
      <c r="L12" s="1434"/>
      <c r="M12" s="1357" t="s">
        <v>19</v>
      </c>
      <c r="N12" s="1358"/>
      <c r="O12" s="1358"/>
      <c r="P12" s="1359"/>
      <c r="Q12" s="1357" t="s">
        <v>20</v>
      </c>
      <c r="R12" s="1358"/>
      <c r="S12" s="1358"/>
      <c r="T12" s="1358"/>
      <c r="U12" s="1359"/>
      <c r="V12" s="424" t="s">
        <v>21</v>
      </c>
      <c r="W12" s="424" t="s">
        <v>22</v>
      </c>
      <c r="X12" s="1433" t="s">
        <v>23</v>
      </c>
      <c r="Y12" s="1434"/>
      <c r="Z12" s="424" t="s">
        <v>24</v>
      </c>
      <c r="AA12" s="1433" t="s">
        <v>25</v>
      </c>
      <c r="AB12" s="1434"/>
      <c r="AC12" s="424" t="s">
        <v>26</v>
      </c>
      <c r="AD12" s="424" t="s">
        <v>27</v>
      </c>
    </row>
    <row r="13" spans="1:30" s="49" customFormat="1" ht="36.75" customHeight="1" x14ac:dyDescent="0.2">
      <c r="A13" s="1416" t="s">
        <v>29</v>
      </c>
      <c r="B13" s="1416" t="s">
        <v>30</v>
      </c>
      <c r="C13" s="1416" t="s">
        <v>31</v>
      </c>
      <c r="D13" s="1416" t="s">
        <v>32</v>
      </c>
      <c r="E13" s="1417" t="s">
        <v>1275</v>
      </c>
      <c r="F13" s="1417" t="s">
        <v>1276</v>
      </c>
      <c r="G13" s="1386" t="s">
        <v>526</v>
      </c>
      <c r="H13" s="1436" t="s">
        <v>35</v>
      </c>
      <c r="I13" s="1436"/>
      <c r="J13" s="1417" t="s">
        <v>36</v>
      </c>
      <c r="K13" s="1437" t="s">
        <v>1277</v>
      </c>
      <c r="L13" s="1437"/>
      <c r="M13" s="1369" t="s">
        <v>330</v>
      </c>
      <c r="N13" s="1369"/>
      <c r="O13" s="1369"/>
      <c r="P13" s="1369"/>
      <c r="Q13" s="1578" t="s">
        <v>40</v>
      </c>
      <c r="R13" s="1578"/>
      <c r="S13" s="1578"/>
      <c r="T13" s="1578"/>
      <c r="U13" s="1578"/>
      <c r="V13" s="1451" t="s">
        <v>41</v>
      </c>
      <c r="W13" s="1451" t="s">
        <v>1278</v>
      </c>
      <c r="X13" s="1451" t="s">
        <v>43</v>
      </c>
      <c r="Y13" s="1451"/>
      <c r="Z13" s="1451" t="s">
        <v>44</v>
      </c>
      <c r="AA13" s="1452" t="s">
        <v>45</v>
      </c>
      <c r="AB13" s="1452"/>
      <c r="AC13" s="1453" t="s">
        <v>46</v>
      </c>
      <c r="AD13" s="1450" t="s">
        <v>1279</v>
      </c>
    </row>
    <row r="14" spans="1:30" s="49" customFormat="1" ht="87.75" customHeight="1" x14ac:dyDescent="0.2">
      <c r="A14" s="1416"/>
      <c r="B14" s="1416"/>
      <c r="C14" s="1416"/>
      <c r="D14" s="1416"/>
      <c r="E14" s="1417"/>
      <c r="F14" s="1417"/>
      <c r="G14" s="1386"/>
      <c r="H14" s="349" t="s">
        <v>683</v>
      </c>
      <c r="I14" s="349" t="s">
        <v>49</v>
      </c>
      <c r="J14" s="1417"/>
      <c r="K14" s="351" t="s">
        <v>804</v>
      </c>
      <c r="L14" s="351" t="s">
        <v>51</v>
      </c>
      <c r="M14" s="352" t="s">
        <v>54</v>
      </c>
      <c r="N14" s="352" t="s">
        <v>55</v>
      </c>
      <c r="O14" s="352" t="s">
        <v>56</v>
      </c>
      <c r="P14" s="352" t="s">
        <v>57</v>
      </c>
      <c r="Q14" s="145" t="s">
        <v>54</v>
      </c>
      <c r="R14" s="145" t="s">
        <v>55</v>
      </c>
      <c r="S14" s="145" t="s">
        <v>56</v>
      </c>
      <c r="T14" s="145" t="s">
        <v>57</v>
      </c>
      <c r="U14" s="145" t="s">
        <v>1280</v>
      </c>
      <c r="V14" s="1451"/>
      <c r="W14" s="1451"/>
      <c r="X14" s="348" t="s">
        <v>684</v>
      </c>
      <c r="Y14" s="348" t="s">
        <v>60</v>
      </c>
      <c r="Z14" s="1451"/>
      <c r="AA14" s="350" t="s">
        <v>61</v>
      </c>
      <c r="AB14" s="350" t="s">
        <v>62</v>
      </c>
      <c r="AC14" s="1453"/>
      <c r="AD14" s="1450"/>
    </row>
    <row r="15" spans="1:30" ht="40.5" customHeight="1" x14ac:dyDescent="0.25">
      <c r="A15" s="1575"/>
      <c r="B15" s="1575"/>
      <c r="C15" s="1575"/>
      <c r="D15" s="1575"/>
      <c r="E15" s="1382" t="s">
        <v>65</v>
      </c>
      <c r="F15" s="1576" t="s">
        <v>805</v>
      </c>
      <c r="G15" s="1383" t="s">
        <v>589</v>
      </c>
      <c r="H15" s="1382" t="s">
        <v>67</v>
      </c>
      <c r="I15" s="1575"/>
      <c r="J15" s="1576" t="s">
        <v>806</v>
      </c>
      <c r="K15" s="1397">
        <v>41275</v>
      </c>
      <c r="L15" s="1397">
        <v>41639</v>
      </c>
      <c r="M15" s="1577">
        <v>0.4</v>
      </c>
      <c r="N15" s="1591">
        <v>0.2</v>
      </c>
      <c r="O15" s="1577">
        <v>0.2</v>
      </c>
      <c r="P15" s="1577">
        <v>0.2</v>
      </c>
      <c r="Q15" s="1577">
        <v>0.4</v>
      </c>
      <c r="R15" s="1588">
        <v>0.2</v>
      </c>
      <c r="S15" s="1383"/>
      <c r="T15" s="1383"/>
      <c r="U15" s="1590" t="s">
        <v>1281</v>
      </c>
      <c r="V15" s="1382" t="s">
        <v>69</v>
      </c>
      <c r="W15" s="1576" t="s">
        <v>807</v>
      </c>
      <c r="X15" s="1397">
        <v>41275</v>
      </c>
      <c r="Y15" s="1397">
        <v>41639</v>
      </c>
      <c r="Z15" s="1594" t="s">
        <v>808</v>
      </c>
      <c r="AA15" s="1382" t="s">
        <v>712</v>
      </c>
      <c r="AB15" s="1383" t="s">
        <v>67</v>
      </c>
      <c r="AC15" s="1594" t="s">
        <v>809</v>
      </c>
      <c r="AD15" s="1593" t="s">
        <v>712</v>
      </c>
    </row>
    <row r="16" spans="1:30" ht="54.75" customHeight="1" x14ac:dyDescent="0.25">
      <c r="A16" s="1575"/>
      <c r="B16" s="1575"/>
      <c r="C16" s="1575"/>
      <c r="D16" s="1575"/>
      <c r="E16" s="1382"/>
      <c r="F16" s="1576"/>
      <c r="G16" s="1383"/>
      <c r="H16" s="1382"/>
      <c r="I16" s="1575"/>
      <c r="J16" s="1576"/>
      <c r="K16" s="1397"/>
      <c r="L16" s="1397"/>
      <c r="M16" s="1577"/>
      <c r="N16" s="1591"/>
      <c r="O16" s="1577"/>
      <c r="P16" s="1577"/>
      <c r="Q16" s="1577"/>
      <c r="R16" s="1589"/>
      <c r="S16" s="1383"/>
      <c r="T16" s="1383"/>
      <c r="U16" s="1590"/>
      <c r="V16" s="1382"/>
      <c r="W16" s="1576"/>
      <c r="X16" s="1397"/>
      <c r="Y16" s="1397"/>
      <c r="Z16" s="1594"/>
      <c r="AA16" s="1382"/>
      <c r="AB16" s="1383"/>
      <c r="AC16" s="1594"/>
      <c r="AD16" s="1593"/>
    </row>
    <row r="17" spans="1:30" ht="63.75" customHeight="1" x14ac:dyDescent="0.25">
      <c r="A17" s="1575"/>
      <c r="B17" s="1575"/>
      <c r="C17" s="1575"/>
      <c r="D17" s="1575"/>
      <c r="E17" s="1382"/>
      <c r="F17" s="1576"/>
      <c r="G17" s="1383"/>
      <c r="H17" s="1382"/>
      <c r="I17" s="1575"/>
      <c r="J17" s="1576"/>
      <c r="K17" s="1397"/>
      <c r="L17" s="1397"/>
      <c r="M17" s="1577"/>
      <c r="N17" s="1591"/>
      <c r="O17" s="1577"/>
      <c r="P17" s="1577"/>
      <c r="Q17" s="1577"/>
      <c r="R17" s="1589"/>
      <c r="S17" s="1383"/>
      <c r="T17" s="1383"/>
      <c r="U17" s="1590"/>
      <c r="V17" s="1382"/>
      <c r="W17" s="1576"/>
      <c r="X17" s="1397"/>
      <c r="Y17" s="1397"/>
      <c r="Z17" s="1594"/>
      <c r="AA17" s="1382"/>
      <c r="AB17" s="1383"/>
      <c r="AC17" s="1594"/>
      <c r="AD17" s="1593"/>
    </row>
    <row r="18" spans="1:30" ht="74.25" customHeight="1" x14ac:dyDescent="0.25">
      <c r="A18" s="1575"/>
      <c r="B18" s="1575"/>
      <c r="C18" s="1575"/>
      <c r="D18" s="1575"/>
      <c r="E18" s="1382"/>
      <c r="F18" s="1576"/>
      <c r="G18" s="1383"/>
      <c r="H18" s="1382"/>
      <c r="I18" s="1575"/>
      <c r="J18" s="1576"/>
      <c r="K18" s="1397"/>
      <c r="L18" s="1397"/>
      <c r="M18" s="1577"/>
      <c r="N18" s="1591"/>
      <c r="O18" s="1577"/>
      <c r="P18" s="1577"/>
      <c r="Q18" s="1577"/>
      <c r="R18" s="1589"/>
      <c r="S18" s="1383"/>
      <c r="T18" s="1383"/>
      <c r="U18" s="1590"/>
      <c r="V18" s="1382" t="s">
        <v>73</v>
      </c>
      <c r="W18" s="1576" t="s">
        <v>810</v>
      </c>
      <c r="X18" s="1397"/>
      <c r="Y18" s="1397"/>
      <c r="Z18" s="1594"/>
      <c r="AA18" s="1382"/>
      <c r="AB18" s="1383"/>
      <c r="AC18" s="1594" t="s">
        <v>811</v>
      </c>
      <c r="AD18" s="1593"/>
    </row>
    <row r="19" spans="1:30" ht="74.25" customHeight="1" x14ac:dyDescent="0.25">
      <c r="A19" s="1575"/>
      <c r="B19" s="1575"/>
      <c r="C19" s="1575"/>
      <c r="D19" s="1575"/>
      <c r="E19" s="1382"/>
      <c r="F19" s="1576"/>
      <c r="G19" s="1383"/>
      <c r="H19" s="1382"/>
      <c r="I19" s="1575"/>
      <c r="J19" s="1576"/>
      <c r="K19" s="1397"/>
      <c r="L19" s="1397"/>
      <c r="M19" s="1577"/>
      <c r="N19" s="1591"/>
      <c r="O19" s="1577"/>
      <c r="P19" s="1577"/>
      <c r="Q19" s="1577"/>
      <c r="R19" s="1589"/>
      <c r="S19" s="1383"/>
      <c r="T19" s="1383"/>
      <c r="U19" s="1590"/>
      <c r="V19" s="1382"/>
      <c r="W19" s="1576"/>
      <c r="X19" s="1397"/>
      <c r="Y19" s="1397"/>
      <c r="Z19" s="1594"/>
      <c r="AA19" s="1382"/>
      <c r="AB19" s="1383"/>
      <c r="AC19" s="1594"/>
      <c r="AD19" s="1593"/>
    </row>
    <row r="20" spans="1:30" ht="42" customHeight="1" x14ac:dyDescent="0.25">
      <c r="A20" s="1575"/>
      <c r="B20" s="1575"/>
      <c r="C20" s="1575"/>
      <c r="D20" s="1575"/>
      <c r="E20" s="1382"/>
      <c r="F20" s="1576"/>
      <c r="G20" s="1383" t="s">
        <v>370</v>
      </c>
      <c r="H20" s="1382"/>
      <c r="I20" s="1575"/>
      <c r="J20" s="1576"/>
      <c r="K20" s="1397"/>
      <c r="L20" s="1397"/>
      <c r="M20" s="1577"/>
      <c r="N20" s="1591"/>
      <c r="O20" s="1577"/>
      <c r="P20" s="1577"/>
      <c r="Q20" s="1577"/>
      <c r="R20" s="1589"/>
      <c r="S20" s="1383"/>
      <c r="T20" s="1383"/>
      <c r="U20" s="1590"/>
      <c r="V20" s="1382" t="s">
        <v>77</v>
      </c>
      <c r="W20" s="1576" t="s">
        <v>812</v>
      </c>
      <c r="X20" s="1397"/>
      <c r="Y20" s="1397"/>
      <c r="Z20" s="1594"/>
      <c r="AA20" s="1382"/>
      <c r="AB20" s="1383"/>
      <c r="AC20" s="1594" t="s">
        <v>813</v>
      </c>
      <c r="AD20" s="1593"/>
    </row>
    <row r="21" spans="1:30" ht="42" customHeight="1" x14ac:dyDescent="0.25">
      <c r="A21" s="1575"/>
      <c r="B21" s="1575"/>
      <c r="C21" s="1575"/>
      <c r="D21" s="1575"/>
      <c r="E21" s="1382"/>
      <c r="F21" s="1576"/>
      <c r="G21" s="1383"/>
      <c r="H21" s="1382"/>
      <c r="I21" s="1575"/>
      <c r="J21" s="1576"/>
      <c r="K21" s="1397"/>
      <c r="L21" s="1397"/>
      <c r="M21" s="1577"/>
      <c r="N21" s="1591"/>
      <c r="O21" s="1577"/>
      <c r="P21" s="1577"/>
      <c r="Q21" s="1577"/>
      <c r="R21" s="1589"/>
      <c r="S21" s="1383"/>
      <c r="T21" s="1383"/>
      <c r="U21" s="1590"/>
      <c r="V21" s="1382"/>
      <c r="W21" s="1576"/>
      <c r="X21" s="1397"/>
      <c r="Y21" s="1397"/>
      <c r="Z21" s="1594"/>
      <c r="AA21" s="1382"/>
      <c r="AB21" s="1383"/>
      <c r="AC21" s="1594"/>
      <c r="AD21" s="1593"/>
    </row>
    <row r="22" spans="1:30" ht="24" customHeight="1" x14ac:dyDescent="0.25">
      <c r="A22" s="1575"/>
      <c r="B22" s="1575"/>
      <c r="C22" s="1575"/>
      <c r="D22" s="1575"/>
      <c r="E22" s="1382" t="s">
        <v>84</v>
      </c>
      <c r="F22" s="1576" t="s">
        <v>814</v>
      </c>
      <c r="G22" s="1383" t="s">
        <v>574</v>
      </c>
      <c r="H22" s="1382" t="s">
        <v>67</v>
      </c>
      <c r="I22" s="1575"/>
      <c r="J22" s="1576" t="s">
        <v>815</v>
      </c>
      <c r="K22" s="1397">
        <v>41275</v>
      </c>
      <c r="L22" s="1397">
        <v>41639</v>
      </c>
      <c r="M22" s="1577">
        <v>0</v>
      </c>
      <c r="N22" s="1596">
        <v>0</v>
      </c>
      <c r="O22" s="1577">
        <v>0.5</v>
      </c>
      <c r="P22" s="1577">
        <v>0.5</v>
      </c>
      <c r="Q22" s="1577">
        <v>0</v>
      </c>
      <c r="R22" s="1597">
        <v>0</v>
      </c>
      <c r="S22" s="1576"/>
      <c r="T22" s="1576"/>
      <c r="U22" s="1592"/>
      <c r="V22" s="1382" t="s">
        <v>87</v>
      </c>
      <c r="W22" s="1595" t="s">
        <v>816</v>
      </c>
      <c r="X22" s="1397">
        <v>41275</v>
      </c>
      <c r="Y22" s="1397">
        <v>41639</v>
      </c>
      <c r="Z22" s="1594" t="s">
        <v>808</v>
      </c>
      <c r="AA22" s="1382" t="s">
        <v>712</v>
      </c>
      <c r="AB22" s="1383" t="s">
        <v>67</v>
      </c>
      <c r="AC22" s="1594" t="s">
        <v>817</v>
      </c>
      <c r="AD22" s="1600"/>
    </row>
    <row r="23" spans="1:30" ht="24" customHeight="1" x14ac:dyDescent="0.25">
      <c r="A23" s="1575"/>
      <c r="B23" s="1575"/>
      <c r="C23" s="1575"/>
      <c r="D23" s="1575"/>
      <c r="E23" s="1382"/>
      <c r="F23" s="1576"/>
      <c r="G23" s="1383"/>
      <c r="H23" s="1382"/>
      <c r="I23" s="1575"/>
      <c r="J23" s="1576"/>
      <c r="K23" s="1397"/>
      <c r="L23" s="1397"/>
      <c r="M23" s="1577"/>
      <c r="N23" s="1596"/>
      <c r="O23" s="1577"/>
      <c r="P23" s="1577"/>
      <c r="Q23" s="1577"/>
      <c r="R23" s="1598"/>
      <c r="S23" s="1576"/>
      <c r="T23" s="1576"/>
      <c r="U23" s="1592"/>
      <c r="V23" s="1382"/>
      <c r="W23" s="1595"/>
      <c r="X23" s="1382"/>
      <c r="Y23" s="1382"/>
      <c r="Z23" s="1594"/>
      <c r="AA23" s="1382"/>
      <c r="AB23" s="1383"/>
      <c r="AC23" s="1594"/>
      <c r="AD23" s="1601"/>
    </row>
    <row r="24" spans="1:30" ht="24" customHeight="1" x14ac:dyDescent="0.25">
      <c r="A24" s="1575"/>
      <c r="B24" s="1575"/>
      <c r="C24" s="1575"/>
      <c r="D24" s="1575"/>
      <c r="E24" s="1382"/>
      <c r="F24" s="1576"/>
      <c r="G24" s="1383"/>
      <c r="H24" s="1382"/>
      <c r="I24" s="1575"/>
      <c r="J24" s="1576"/>
      <c r="K24" s="1397"/>
      <c r="L24" s="1397"/>
      <c r="M24" s="1577"/>
      <c r="N24" s="1596"/>
      <c r="O24" s="1577"/>
      <c r="P24" s="1577"/>
      <c r="Q24" s="1577"/>
      <c r="R24" s="1598"/>
      <c r="S24" s="1576"/>
      <c r="T24" s="1576"/>
      <c r="U24" s="1592"/>
      <c r="V24" s="1382"/>
      <c r="W24" s="1595"/>
      <c r="X24" s="1382"/>
      <c r="Y24" s="1382"/>
      <c r="Z24" s="1594"/>
      <c r="AA24" s="1382"/>
      <c r="AB24" s="1383"/>
      <c r="AC24" s="1594"/>
      <c r="AD24" s="1601"/>
    </row>
    <row r="25" spans="1:30" ht="27" customHeight="1" x14ac:dyDescent="0.25">
      <c r="A25" s="1575"/>
      <c r="B25" s="1575"/>
      <c r="C25" s="1575"/>
      <c r="D25" s="1575"/>
      <c r="E25" s="1382"/>
      <c r="F25" s="1576"/>
      <c r="G25" s="1383"/>
      <c r="H25" s="1382"/>
      <c r="I25" s="1575"/>
      <c r="J25" s="1576"/>
      <c r="K25" s="1397"/>
      <c r="L25" s="1397"/>
      <c r="M25" s="1577"/>
      <c r="N25" s="1596"/>
      <c r="O25" s="1577"/>
      <c r="P25" s="1577"/>
      <c r="Q25" s="1577"/>
      <c r="R25" s="1598"/>
      <c r="S25" s="1576"/>
      <c r="T25" s="1576"/>
      <c r="U25" s="1592"/>
      <c r="V25" s="1382" t="s">
        <v>90</v>
      </c>
      <c r="W25" s="1595" t="s">
        <v>818</v>
      </c>
      <c r="X25" s="1594">
        <v>41275</v>
      </c>
      <c r="Y25" s="1594">
        <v>41639</v>
      </c>
      <c r="Z25" s="1594"/>
      <c r="AA25" s="1382"/>
      <c r="AB25" s="1383" t="s">
        <v>67</v>
      </c>
      <c r="AC25" s="1594" t="s">
        <v>817</v>
      </c>
      <c r="AD25" s="1593" t="s">
        <v>712</v>
      </c>
    </row>
    <row r="26" spans="1:30" ht="27" customHeight="1" x14ac:dyDescent="0.25">
      <c r="A26" s="1575"/>
      <c r="B26" s="1575"/>
      <c r="C26" s="1575"/>
      <c r="D26" s="1575"/>
      <c r="E26" s="1382"/>
      <c r="F26" s="1576"/>
      <c r="G26" s="1383"/>
      <c r="H26" s="1382"/>
      <c r="I26" s="1575"/>
      <c r="J26" s="1576"/>
      <c r="K26" s="1397"/>
      <c r="L26" s="1397"/>
      <c r="M26" s="1577"/>
      <c r="N26" s="1596"/>
      <c r="O26" s="1577"/>
      <c r="P26" s="1577"/>
      <c r="Q26" s="1577"/>
      <c r="R26" s="1598"/>
      <c r="S26" s="1576"/>
      <c r="T26" s="1576"/>
      <c r="U26" s="1592"/>
      <c r="V26" s="1382"/>
      <c r="W26" s="1595"/>
      <c r="X26" s="1383"/>
      <c r="Y26" s="1383"/>
      <c r="Z26" s="1594"/>
      <c r="AA26" s="1382"/>
      <c r="AB26" s="1383"/>
      <c r="AC26" s="1594"/>
      <c r="AD26" s="1593"/>
    </row>
    <row r="27" spans="1:30" ht="23.25" customHeight="1" x14ac:dyDescent="0.25">
      <c r="A27" s="1575"/>
      <c r="B27" s="1575"/>
      <c r="C27" s="1575"/>
      <c r="D27" s="1575"/>
      <c r="E27" s="1382"/>
      <c r="F27" s="1576"/>
      <c r="G27" s="1383"/>
      <c r="H27" s="1382"/>
      <c r="I27" s="1575"/>
      <c r="J27" s="1576"/>
      <c r="K27" s="1397"/>
      <c r="L27" s="1397"/>
      <c r="M27" s="1577"/>
      <c r="N27" s="1596"/>
      <c r="O27" s="1577"/>
      <c r="P27" s="1577"/>
      <c r="Q27" s="1577"/>
      <c r="R27" s="1598"/>
      <c r="S27" s="1576"/>
      <c r="T27" s="1576"/>
      <c r="U27" s="1592"/>
      <c r="V27" s="1382" t="s">
        <v>336</v>
      </c>
      <c r="W27" s="1595" t="s">
        <v>819</v>
      </c>
      <c r="X27" s="1594">
        <v>41275</v>
      </c>
      <c r="Y27" s="1594">
        <v>41639</v>
      </c>
      <c r="Z27" s="1594"/>
      <c r="AA27" s="1382"/>
      <c r="AB27" s="1383"/>
      <c r="AC27" s="1594" t="s">
        <v>817</v>
      </c>
      <c r="AD27" s="1593"/>
    </row>
    <row r="28" spans="1:30" ht="23.25" customHeight="1" x14ac:dyDescent="0.25">
      <c r="A28" s="1575"/>
      <c r="B28" s="1575"/>
      <c r="C28" s="1575"/>
      <c r="D28" s="1575"/>
      <c r="E28" s="1382"/>
      <c r="F28" s="1576"/>
      <c r="G28" s="1383"/>
      <c r="H28" s="1382"/>
      <c r="I28" s="1575"/>
      <c r="J28" s="1576"/>
      <c r="K28" s="1397"/>
      <c r="L28" s="1397"/>
      <c r="M28" s="1577"/>
      <c r="N28" s="1596"/>
      <c r="O28" s="1577"/>
      <c r="P28" s="1577"/>
      <c r="Q28" s="1577"/>
      <c r="R28" s="1599"/>
      <c r="S28" s="1576"/>
      <c r="T28" s="1576"/>
      <c r="U28" s="1592"/>
      <c r="V28" s="1382"/>
      <c r="W28" s="1595"/>
      <c r="X28" s="1383"/>
      <c r="Y28" s="1383"/>
      <c r="Z28" s="1594"/>
      <c r="AA28" s="1382"/>
      <c r="AB28" s="1383"/>
      <c r="AC28" s="1594"/>
      <c r="AD28" s="1593"/>
    </row>
    <row r="29" spans="1:30" ht="32.25" customHeight="1" x14ac:dyDescent="0.25">
      <c r="A29" s="1575"/>
      <c r="B29" s="1575"/>
      <c r="C29" s="1575"/>
      <c r="D29" s="1575"/>
      <c r="E29" s="1382" t="s">
        <v>93</v>
      </c>
      <c r="F29" s="1576" t="s">
        <v>820</v>
      </c>
      <c r="G29" s="1383" t="s">
        <v>574</v>
      </c>
      <c r="H29" s="1382" t="s">
        <v>67</v>
      </c>
      <c r="I29" s="1575"/>
      <c r="J29" s="1576" t="s">
        <v>821</v>
      </c>
      <c r="K29" s="1397">
        <v>41275</v>
      </c>
      <c r="L29" s="1397">
        <v>41639</v>
      </c>
      <c r="M29" s="1577">
        <v>0</v>
      </c>
      <c r="N29" s="1596">
        <v>0</v>
      </c>
      <c r="O29" s="1577">
        <v>0</v>
      </c>
      <c r="P29" s="1577">
        <v>1</v>
      </c>
      <c r="Q29" s="1577">
        <v>0</v>
      </c>
      <c r="R29" s="1602">
        <v>0</v>
      </c>
      <c r="S29" s="1576"/>
      <c r="T29" s="1576"/>
      <c r="U29" s="1592"/>
      <c r="V29" s="1382" t="s">
        <v>97</v>
      </c>
      <c r="W29" s="1576" t="s">
        <v>820</v>
      </c>
      <c r="X29" s="1397">
        <v>41426</v>
      </c>
      <c r="Y29" s="1397">
        <v>41639</v>
      </c>
      <c r="Z29" s="1594" t="s">
        <v>822</v>
      </c>
      <c r="AA29" s="1382" t="s">
        <v>712</v>
      </c>
      <c r="AB29" s="1383" t="s">
        <v>67</v>
      </c>
      <c r="AC29" s="1594" t="s">
        <v>823</v>
      </c>
      <c r="AD29" s="1593" t="s">
        <v>712</v>
      </c>
    </row>
    <row r="30" spans="1:30" ht="32.25" customHeight="1" x14ac:dyDescent="0.25">
      <c r="A30" s="1575"/>
      <c r="B30" s="1575"/>
      <c r="C30" s="1575"/>
      <c r="D30" s="1575"/>
      <c r="E30" s="1382"/>
      <c r="F30" s="1576"/>
      <c r="G30" s="1383"/>
      <c r="H30" s="1382"/>
      <c r="I30" s="1575"/>
      <c r="J30" s="1576"/>
      <c r="K30" s="1397"/>
      <c r="L30" s="1397"/>
      <c r="M30" s="1577"/>
      <c r="N30" s="1596"/>
      <c r="O30" s="1577"/>
      <c r="P30" s="1577"/>
      <c r="Q30" s="1577"/>
      <c r="R30" s="1603"/>
      <c r="S30" s="1576"/>
      <c r="T30" s="1576"/>
      <c r="U30" s="1592"/>
      <c r="V30" s="1382"/>
      <c r="W30" s="1576"/>
      <c r="X30" s="1382"/>
      <c r="Y30" s="1382"/>
      <c r="Z30" s="1594"/>
      <c r="AA30" s="1382"/>
      <c r="AB30" s="1383"/>
      <c r="AC30" s="1594"/>
      <c r="AD30" s="1593"/>
    </row>
    <row r="31" spans="1:30" ht="32.25" customHeight="1" x14ac:dyDescent="0.25">
      <c r="A31" s="1575"/>
      <c r="B31" s="1575"/>
      <c r="C31" s="1575"/>
      <c r="D31" s="1575"/>
      <c r="E31" s="1382"/>
      <c r="F31" s="1576"/>
      <c r="G31" s="1383"/>
      <c r="H31" s="1382"/>
      <c r="I31" s="1575"/>
      <c r="J31" s="1576"/>
      <c r="K31" s="1397"/>
      <c r="L31" s="1397"/>
      <c r="M31" s="1577"/>
      <c r="N31" s="1596"/>
      <c r="O31" s="1577"/>
      <c r="P31" s="1577"/>
      <c r="Q31" s="1577"/>
      <c r="R31" s="1603"/>
      <c r="S31" s="1576"/>
      <c r="T31" s="1576"/>
      <c r="U31" s="1592"/>
      <c r="V31" s="1382"/>
      <c r="W31" s="1576"/>
      <c r="X31" s="1382"/>
      <c r="Y31" s="1382"/>
      <c r="Z31" s="1594"/>
      <c r="AA31" s="1382"/>
      <c r="AB31" s="1383"/>
      <c r="AC31" s="1594"/>
      <c r="AD31" s="1593"/>
    </row>
    <row r="32" spans="1:30" ht="32.25" customHeight="1" x14ac:dyDescent="0.25">
      <c r="A32" s="1575"/>
      <c r="B32" s="1575"/>
      <c r="C32" s="1575"/>
      <c r="D32" s="1575"/>
      <c r="E32" s="1382"/>
      <c r="F32" s="1576"/>
      <c r="G32" s="1383"/>
      <c r="H32" s="1382"/>
      <c r="I32" s="1575"/>
      <c r="J32" s="1576"/>
      <c r="K32" s="1397"/>
      <c r="L32" s="1397"/>
      <c r="M32" s="1577"/>
      <c r="N32" s="1596"/>
      <c r="O32" s="1577"/>
      <c r="P32" s="1577"/>
      <c r="Q32" s="1577"/>
      <c r="R32" s="1603"/>
      <c r="S32" s="1576"/>
      <c r="T32" s="1576"/>
      <c r="U32" s="1592"/>
      <c r="V32" s="1382" t="s">
        <v>338</v>
      </c>
      <c r="W32" s="1576" t="s">
        <v>824</v>
      </c>
      <c r="X32" s="1594">
        <v>41426</v>
      </c>
      <c r="Y32" s="1594">
        <v>41639</v>
      </c>
      <c r="Z32" s="1594"/>
      <c r="AA32" s="1382"/>
      <c r="AB32" s="1383" t="s">
        <v>67</v>
      </c>
      <c r="AC32" s="1594" t="s">
        <v>825</v>
      </c>
      <c r="AD32" s="1593"/>
    </row>
    <row r="33" spans="1:30" ht="32.25" customHeight="1" x14ac:dyDescent="0.25">
      <c r="A33" s="1575"/>
      <c r="B33" s="1575"/>
      <c r="C33" s="1575"/>
      <c r="D33" s="1575"/>
      <c r="E33" s="1382"/>
      <c r="F33" s="1576"/>
      <c r="G33" s="1383" t="s">
        <v>370</v>
      </c>
      <c r="H33" s="1382"/>
      <c r="I33" s="1575"/>
      <c r="J33" s="1576"/>
      <c r="K33" s="1397"/>
      <c r="L33" s="1397"/>
      <c r="M33" s="1577"/>
      <c r="N33" s="1596"/>
      <c r="O33" s="1577"/>
      <c r="P33" s="1577"/>
      <c r="Q33" s="1577"/>
      <c r="R33" s="1603"/>
      <c r="S33" s="1576"/>
      <c r="T33" s="1576"/>
      <c r="U33" s="1592"/>
      <c r="V33" s="1382"/>
      <c r="W33" s="1576"/>
      <c r="X33" s="1383"/>
      <c r="Y33" s="1383"/>
      <c r="Z33" s="1594"/>
      <c r="AA33" s="1382"/>
      <c r="AB33" s="1383"/>
      <c r="AC33" s="1594"/>
      <c r="AD33" s="1593"/>
    </row>
    <row r="34" spans="1:30" ht="36.75" customHeight="1" x14ac:dyDescent="0.25">
      <c r="A34" s="1575"/>
      <c r="B34" s="1575"/>
      <c r="C34" s="1575"/>
      <c r="D34" s="1575"/>
      <c r="E34" s="1382"/>
      <c r="F34" s="1383" t="s">
        <v>826</v>
      </c>
      <c r="G34" s="1383" t="s">
        <v>574</v>
      </c>
      <c r="H34" s="1382" t="s">
        <v>67</v>
      </c>
      <c r="I34" s="1609"/>
      <c r="J34" s="1576" t="s">
        <v>827</v>
      </c>
      <c r="K34" s="1397">
        <v>41275</v>
      </c>
      <c r="L34" s="1397">
        <v>41639</v>
      </c>
      <c r="M34" s="1605">
        <v>0.25</v>
      </c>
      <c r="N34" s="1604">
        <v>0.25</v>
      </c>
      <c r="O34" s="1605">
        <v>0.25</v>
      </c>
      <c r="P34" s="1605">
        <v>0.25</v>
      </c>
      <c r="Q34" s="1577">
        <v>0.25</v>
      </c>
      <c r="R34" s="1606">
        <v>0.25</v>
      </c>
      <c r="S34" s="1608"/>
      <c r="T34" s="1608"/>
      <c r="U34" s="1612" t="s">
        <v>1282</v>
      </c>
      <c r="V34" s="1382" t="s">
        <v>104</v>
      </c>
      <c r="W34" s="1576" t="s">
        <v>828</v>
      </c>
      <c r="X34" s="1594">
        <v>41275</v>
      </c>
      <c r="Y34" s="1594">
        <v>41639</v>
      </c>
      <c r="Z34" s="1594" t="s">
        <v>829</v>
      </c>
      <c r="AA34" s="1383"/>
      <c r="AB34" s="1383" t="s">
        <v>67</v>
      </c>
      <c r="AC34" s="1383" t="s">
        <v>830</v>
      </c>
      <c r="AD34" s="1575"/>
    </row>
    <row r="35" spans="1:30" ht="77.25" customHeight="1" x14ac:dyDescent="0.25">
      <c r="A35" s="1575"/>
      <c r="B35" s="1575"/>
      <c r="C35" s="1575"/>
      <c r="D35" s="1575"/>
      <c r="E35" s="1382"/>
      <c r="F35" s="1383"/>
      <c r="G35" s="1383"/>
      <c r="H35" s="1382"/>
      <c r="I35" s="1610"/>
      <c r="J35" s="1576"/>
      <c r="K35" s="1397"/>
      <c r="L35" s="1397"/>
      <c r="M35" s="1605"/>
      <c r="N35" s="1604"/>
      <c r="O35" s="1605"/>
      <c r="P35" s="1605"/>
      <c r="Q35" s="1577"/>
      <c r="R35" s="1607"/>
      <c r="S35" s="1608"/>
      <c r="T35" s="1608"/>
      <c r="U35" s="1613"/>
      <c r="V35" s="1382"/>
      <c r="W35" s="1576"/>
      <c r="X35" s="1383"/>
      <c r="Y35" s="1383"/>
      <c r="Z35" s="1594"/>
      <c r="AA35" s="1383"/>
      <c r="AB35" s="1383"/>
      <c r="AC35" s="1383"/>
      <c r="AD35" s="1575"/>
    </row>
    <row r="36" spans="1:30" ht="23.25" customHeight="1" x14ac:dyDescent="0.25">
      <c r="A36" s="1575"/>
      <c r="B36" s="1575"/>
      <c r="C36" s="1575"/>
      <c r="D36" s="1575"/>
      <c r="E36" s="1382"/>
      <c r="F36" s="1383"/>
      <c r="G36" s="1383"/>
      <c r="H36" s="1382"/>
      <c r="I36" s="1610"/>
      <c r="J36" s="1576"/>
      <c r="K36" s="1397"/>
      <c r="L36" s="1397"/>
      <c r="M36" s="1605"/>
      <c r="N36" s="1604"/>
      <c r="O36" s="1605"/>
      <c r="P36" s="1605"/>
      <c r="Q36" s="1577"/>
      <c r="R36" s="1607"/>
      <c r="S36" s="1608"/>
      <c r="T36" s="1608"/>
      <c r="U36" s="1613"/>
      <c r="V36" s="1382" t="s">
        <v>341</v>
      </c>
      <c r="W36" s="1576" t="s">
        <v>831</v>
      </c>
      <c r="X36" s="1594">
        <v>41275</v>
      </c>
      <c r="Y36" s="1594">
        <v>41639</v>
      </c>
      <c r="Z36" s="1594"/>
      <c r="AA36" s="1383"/>
      <c r="AB36" s="1383"/>
      <c r="AC36" s="1383" t="s">
        <v>832</v>
      </c>
      <c r="AD36" s="1575"/>
    </row>
    <row r="37" spans="1:30" ht="23.25" customHeight="1" x14ac:dyDescent="0.25">
      <c r="A37" s="1575"/>
      <c r="B37" s="1575"/>
      <c r="C37" s="1575"/>
      <c r="D37" s="1575"/>
      <c r="E37" s="1382"/>
      <c r="F37" s="1383"/>
      <c r="G37" s="1383"/>
      <c r="H37" s="1382"/>
      <c r="I37" s="1611"/>
      <c r="J37" s="1576"/>
      <c r="K37" s="1397"/>
      <c r="L37" s="1397"/>
      <c r="M37" s="1605"/>
      <c r="N37" s="1604"/>
      <c r="O37" s="1605"/>
      <c r="P37" s="1605"/>
      <c r="Q37" s="1577"/>
      <c r="R37" s="1607"/>
      <c r="S37" s="1608"/>
      <c r="T37" s="1608"/>
      <c r="U37" s="1614"/>
      <c r="V37" s="1382"/>
      <c r="W37" s="1576"/>
      <c r="X37" s="1383"/>
      <c r="Y37" s="1383"/>
      <c r="Z37" s="1594"/>
      <c r="AA37" s="1383"/>
      <c r="AB37" s="1383"/>
      <c r="AC37" s="1383"/>
      <c r="AD37" s="1575"/>
    </row>
    <row r="38" spans="1:30" x14ac:dyDescent="0.25">
      <c r="N38" s="256">
        <v>0.45</v>
      </c>
      <c r="R38" s="255">
        <v>0.45</v>
      </c>
    </row>
    <row r="39" spans="1:30" x14ac:dyDescent="0.25">
      <c r="N39" s="256">
        <f>+N38/2</f>
        <v>0.22500000000000001</v>
      </c>
      <c r="R39" s="255">
        <f>+R38/2</f>
        <v>0.22500000000000001</v>
      </c>
    </row>
  </sheetData>
  <sheetProtection password="DDB6" sheet="1"/>
  <mergeCells count="184">
    <mergeCell ref="Z34:Z37"/>
    <mergeCell ref="AA34:AA37"/>
    <mergeCell ref="AB34:AB37"/>
    <mergeCell ref="AC34:AC35"/>
    <mergeCell ref="AD34:AD37"/>
    <mergeCell ref="AC36:AC37"/>
    <mergeCell ref="T34:T37"/>
    <mergeCell ref="U34:U37"/>
    <mergeCell ref="V34:V35"/>
    <mergeCell ref="W34:W35"/>
    <mergeCell ref="X34:X35"/>
    <mergeCell ref="Y34:Y35"/>
    <mergeCell ref="V36:V37"/>
    <mergeCell ref="W36:W37"/>
    <mergeCell ref="X36:X37"/>
    <mergeCell ref="Y36:Y37"/>
    <mergeCell ref="N34:N37"/>
    <mergeCell ref="O34:O37"/>
    <mergeCell ref="P34:P37"/>
    <mergeCell ref="Q34:Q37"/>
    <mergeCell ref="R34:R37"/>
    <mergeCell ref="S34:S37"/>
    <mergeCell ref="G34:G37"/>
    <mergeCell ref="H34:H37"/>
    <mergeCell ref="J34:J37"/>
    <mergeCell ref="K34:K37"/>
    <mergeCell ref="L34:L37"/>
    <mergeCell ref="M34:M37"/>
    <mergeCell ref="I34:I37"/>
    <mergeCell ref="A34:A37"/>
    <mergeCell ref="B34:B37"/>
    <mergeCell ref="C34:C37"/>
    <mergeCell ref="D34:D37"/>
    <mergeCell ref="E34:E37"/>
    <mergeCell ref="F34:F37"/>
    <mergeCell ref="Y29:Y31"/>
    <mergeCell ref="Z29:Z33"/>
    <mergeCell ref="AA29:AA33"/>
    <mergeCell ref="M29:M33"/>
    <mergeCell ref="N29:N33"/>
    <mergeCell ref="O29:O33"/>
    <mergeCell ref="P29:P33"/>
    <mergeCell ref="Q29:Q33"/>
    <mergeCell ref="R29:R33"/>
    <mergeCell ref="U29:U33"/>
    <mergeCell ref="G29:G33"/>
    <mergeCell ref="H29:H33"/>
    <mergeCell ref="I29:I33"/>
    <mergeCell ref="J29:J33"/>
    <mergeCell ref="K29:K33"/>
    <mergeCell ref="L29:L33"/>
    <mergeCell ref="A29:A33"/>
    <mergeCell ref="B29:B33"/>
    <mergeCell ref="C29:C33"/>
    <mergeCell ref="AB29:AB33"/>
    <mergeCell ref="AC29:AC31"/>
    <mergeCell ref="AD29:AD33"/>
    <mergeCell ref="Y32:Y33"/>
    <mergeCell ref="AC32:AC33"/>
    <mergeCell ref="S29:S33"/>
    <mergeCell ref="T29:T33"/>
    <mergeCell ref="V29:V31"/>
    <mergeCell ref="W29:W31"/>
    <mergeCell ref="X29:X31"/>
    <mergeCell ref="V32:V33"/>
    <mergeCell ref="W32:W33"/>
    <mergeCell ref="X32:X33"/>
    <mergeCell ref="D29:D33"/>
    <mergeCell ref="E29:E33"/>
    <mergeCell ref="F29:F33"/>
    <mergeCell ref="Y25:Y26"/>
    <mergeCell ref="AC25:AC26"/>
    <mergeCell ref="AD25:AD26"/>
    <mergeCell ref="V27:V28"/>
    <mergeCell ref="W27:W28"/>
    <mergeCell ref="X27:X28"/>
    <mergeCell ref="Y27:Y28"/>
    <mergeCell ref="AC27:AC28"/>
    <mergeCell ref="AD27:AD28"/>
    <mergeCell ref="Z22:Z28"/>
    <mergeCell ref="AA22:AA28"/>
    <mergeCell ref="AB22:AB28"/>
    <mergeCell ref="AC22:AC24"/>
    <mergeCell ref="AD22:AD24"/>
    <mergeCell ref="V22:V24"/>
    <mergeCell ref="M22:M28"/>
    <mergeCell ref="N22:N28"/>
    <mergeCell ref="O22:O28"/>
    <mergeCell ref="P22:P28"/>
    <mergeCell ref="Q22:Q28"/>
    <mergeCell ref="R22:R28"/>
    <mergeCell ref="G22:G28"/>
    <mergeCell ref="A22:A28"/>
    <mergeCell ref="B22:B28"/>
    <mergeCell ref="C22:C28"/>
    <mergeCell ref="D22:D28"/>
    <mergeCell ref="E22:E28"/>
    <mergeCell ref="F22:F28"/>
    <mergeCell ref="H22:H28"/>
    <mergeCell ref="I22:I28"/>
    <mergeCell ref="J22:J28"/>
    <mergeCell ref="K22:K28"/>
    <mergeCell ref="L22:L28"/>
    <mergeCell ref="S22:S28"/>
    <mergeCell ref="T22:T28"/>
    <mergeCell ref="U22:U28"/>
    <mergeCell ref="AD15:AD21"/>
    <mergeCell ref="V15:V17"/>
    <mergeCell ref="W15:W17"/>
    <mergeCell ref="X15:X21"/>
    <mergeCell ref="Y15:Y21"/>
    <mergeCell ref="Z15:Z21"/>
    <mergeCell ref="AA15:AA21"/>
    <mergeCell ref="V25:V26"/>
    <mergeCell ref="W25:W26"/>
    <mergeCell ref="X25:X26"/>
    <mergeCell ref="V18:V19"/>
    <mergeCell ref="W18:W19"/>
    <mergeCell ref="AC18:AC19"/>
    <mergeCell ref="V20:V21"/>
    <mergeCell ref="W20:W21"/>
    <mergeCell ref="AC20:AC21"/>
    <mergeCell ref="Y22:Y24"/>
    <mergeCell ref="AB15:AB21"/>
    <mergeCell ref="AC15:AC17"/>
    <mergeCell ref="W22:W24"/>
    <mergeCell ref="X22:X24"/>
    <mergeCell ref="S15:S21"/>
    <mergeCell ref="T15:T21"/>
    <mergeCell ref="U15:U21"/>
    <mergeCell ref="J15:J21"/>
    <mergeCell ref="K15:K21"/>
    <mergeCell ref="L15:L21"/>
    <mergeCell ref="M15:M21"/>
    <mergeCell ref="N15:N21"/>
    <mergeCell ref="O15:O21"/>
    <mergeCell ref="A1:AB8"/>
    <mergeCell ref="AC1:AD2"/>
    <mergeCell ref="AC3:AD4"/>
    <mergeCell ref="AC5:AD6"/>
    <mergeCell ref="AC7:AD8"/>
    <mergeCell ref="A9:AD9"/>
    <mergeCell ref="A13:A14"/>
    <mergeCell ref="B13:B14"/>
    <mergeCell ref="C13:C14"/>
    <mergeCell ref="D13:D14"/>
    <mergeCell ref="E13:E14"/>
    <mergeCell ref="F13:F14"/>
    <mergeCell ref="V13:V14"/>
    <mergeCell ref="W13:W14"/>
    <mergeCell ref="X13:Y13"/>
    <mergeCell ref="Z13:Z14"/>
    <mergeCell ref="AA13:AB13"/>
    <mergeCell ref="AC13:AC14"/>
    <mergeCell ref="A10:AD10"/>
    <mergeCell ref="H12:I12"/>
    <mergeCell ref="K12:L12"/>
    <mergeCell ref="M12:P12"/>
    <mergeCell ref="Q12:U12"/>
    <mergeCell ref="X12:Y12"/>
    <mergeCell ref="AA12:AB12"/>
    <mergeCell ref="A11:D11"/>
    <mergeCell ref="AD13:AD14"/>
    <mergeCell ref="V11:Z11"/>
    <mergeCell ref="AA11:AC11"/>
    <mergeCell ref="A15:A21"/>
    <mergeCell ref="B15:B21"/>
    <mergeCell ref="C15:C21"/>
    <mergeCell ref="D15:D21"/>
    <mergeCell ref="E15:E21"/>
    <mergeCell ref="F15:F21"/>
    <mergeCell ref="G15:G21"/>
    <mergeCell ref="G13:G14"/>
    <mergeCell ref="H15:H21"/>
    <mergeCell ref="I15:I21"/>
    <mergeCell ref="H13:I13"/>
    <mergeCell ref="P15:P21"/>
    <mergeCell ref="Q15:Q21"/>
    <mergeCell ref="E11:U11"/>
    <mergeCell ref="J13:J14"/>
    <mergeCell ref="K13:L13"/>
    <mergeCell ref="M13:P13"/>
    <mergeCell ref="Q13:U13"/>
    <mergeCell ref="R15:R21"/>
  </mergeCells>
  <dataValidations count="3">
    <dataValidation allowBlank="1" showErrorMessage="1" sqref="AC13:AC14"/>
    <dataValidation allowBlank="1" showInputMessage="1" showErrorMessage="1" prompt="_x000a_" sqref="E13:E14 IU13:IU14"/>
    <dataValidation allowBlank="1" showErrorMessage="1" prompt="La fecha de finalización de la tarea coincide con la fecha de entrega del producto._x000a_" sqref="AD13:AD14"/>
  </dataValidations>
  <printOptions horizontalCentered="1" verticalCentered="1"/>
  <pageMargins left="0.25" right="0.25" top="0.75" bottom="0.75" header="0.3" footer="0.3"/>
  <pageSetup scale="45" orientation="landscape"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24"/>
  <sheetViews>
    <sheetView topLeftCell="I1" zoomScale="70" zoomScaleNormal="70" zoomScaleSheetLayoutView="80" workbookViewId="0">
      <selection activeCell="AC1" sqref="AC1:AD2"/>
    </sheetView>
  </sheetViews>
  <sheetFormatPr baseColWidth="10" defaultColWidth="29.140625" defaultRowHeight="15" x14ac:dyDescent="0.25"/>
  <cols>
    <col min="1" max="1" width="26.28515625" style="36" customWidth="1"/>
    <col min="2" max="2" width="25.140625" style="36" customWidth="1"/>
    <col min="3" max="3" width="15.140625" style="36" customWidth="1"/>
    <col min="4" max="4" width="19.42578125" style="36" customWidth="1"/>
    <col min="5" max="5" width="11" style="254" customWidth="1"/>
    <col min="6" max="7" width="29.140625" style="36" customWidth="1"/>
    <col min="8" max="8" width="8.28515625" style="36" customWidth="1"/>
    <col min="9" max="9" width="10.28515625" style="36" customWidth="1"/>
    <col min="10" max="10" width="29" style="36" customWidth="1"/>
    <col min="11" max="16" width="16.42578125" style="36" customWidth="1"/>
    <col min="17" max="20" width="16.42578125" style="36" hidden="1" customWidth="1"/>
    <col min="21" max="21" width="19.28515625" style="36" hidden="1" customWidth="1"/>
    <col min="22" max="22" width="12.28515625" style="36" customWidth="1"/>
    <col min="23" max="23" width="29.42578125" style="36" customWidth="1"/>
    <col min="24" max="24" width="18.7109375" style="36" customWidth="1"/>
    <col min="25" max="25" width="17.42578125" style="36" customWidth="1"/>
    <col min="26" max="26" width="16.42578125" style="44" customWidth="1"/>
    <col min="27" max="27" width="15.85546875" style="36" customWidth="1"/>
    <col min="28" max="28" width="14.7109375" style="36" customWidth="1"/>
    <col min="29" max="29" width="28.42578125" style="36" customWidth="1"/>
    <col min="30" max="30" width="24.85546875" style="36" customWidth="1"/>
    <col min="31" max="250" width="11.42578125" style="36" customWidth="1"/>
    <col min="251" max="251" width="26.28515625" style="36" customWidth="1"/>
    <col min="252" max="252" width="25.140625" style="36" customWidth="1"/>
    <col min="253" max="253" width="15.140625" style="36" customWidth="1"/>
    <col min="254" max="254" width="19.42578125" style="36" customWidth="1"/>
    <col min="255" max="255" width="11" style="36" customWidth="1"/>
    <col min="256" max="16384" width="29.140625" style="36"/>
  </cols>
  <sheetData>
    <row r="1" spans="1:30" ht="15" customHeight="1" x14ac:dyDescent="0.25">
      <c r="A1" s="1340" t="s">
        <v>322</v>
      </c>
      <c r="B1" s="1341"/>
      <c r="C1" s="1341"/>
      <c r="D1" s="1341"/>
      <c r="E1" s="1341"/>
      <c r="F1" s="1341"/>
      <c r="G1" s="1341"/>
      <c r="H1" s="1341"/>
      <c r="I1" s="1341"/>
      <c r="J1" s="1341"/>
      <c r="K1" s="1341"/>
      <c r="L1" s="1341"/>
      <c r="M1" s="1341"/>
      <c r="N1" s="1341"/>
      <c r="O1" s="1341"/>
      <c r="P1" s="1341"/>
      <c r="Q1" s="1341"/>
      <c r="R1" s="1341"/>
      <c r="S1" s="1341"/>
      <c r="T1" s="1341"/>
      <c r="U1" s="1341"/>
      <c r="V1" s="1341"/>
      <c r="W1" s="1341"/>
      <c r="X1" s="1341"/>
      <c r="Y1" s="1341"/>
      <c r="Z1" s="1341"/>
      <c r="AA1" s="1341"/>
      <c r="AB1" s="1342"/>
      <c r="AC1" s="1349" t="s">
        <v>1485</v>
      </c>
      <c r="AD1" s="1350"/>
    </row>
    <row r="2" spans="1:30" ht="15" customHeight="1" x14ac:dyDescent="0.25">
      <c r="A2" s="1343"/>
      <c r="B2" s="1344"/>
      <c r="C2" s="1344"/>
      <c r="D2" s="1344"/>
      <c r="E2" s="1344"/>
      <c r="F2" s="1344"/>
      <c r="G2" s="1344"/>
      <c r="H2" s="1344"/>
      <c r="I2" s="1344"/>
      <c r="J2" s="1344"/>
      <c r="K2" s="1344"/>
      <c r="L2" s="1344"/>
      <c r="M2" s="1344"/>
      <c r="N2" s="1344"/>
      <c r="O2" s="1344"/>
      <c r="P2" s="1344"/>
      <c r="Q2" s="1344"/>
      <c r="R2" s="1344"/>
      <c r="S2" s="1344"/>
      <c r="T2" s="1344"/>
      <c r="U2" s="1344"/>
      <c r="V2" s="1344"/>
      <c r="W2" s="1344"/>
      <c r="X2" s="1344"/>
      <c r="Y2" s="1344"/>
      <c r="Z2" s="1344"/>
      <c r="AA2" s="1344"/>
      <c r="AB2" s="1345"/>
      <c r="AC2" s="1351"/>
      <c r="AD2" s="1352"/>
    </row>
    <row r="3" spans="1:30" ht="15" customHeight="1" x14ac:dyDescent="0.25">
      <c r="A3" s="1343"/>
      <c r="B3" s="1344"/>
      <c r="C3" s="1344"/>
      <c r="D3" s="1344"/>
      <c r="E3" s="1344"/>
      <c r="F3" s="1344"/>
      <c r="G3" s="1344"/>
      <c r="H3" s="1344"/>
      <c r="I3" s="1344"/>
      <c r="J3" s="1344"/>
      <c r="K3" s="1344"/>
      <c r="L3" s="1344"/>
      <c r="M3" s="1344"/>
      <c r="N3" s="1344"/>
      <c r="O3" s="1344"/>
      <c r="P3" s="1344"/>
      <c r="Q3" s="1344"/>
      <c r="R3" s="1344"/>
      <c r="S3" s="1344"/>
      <c r="T3" s="1344"/>
      <c r="U3" s="1344"/>
      <c r="V3" s="1344"/>
      <c r="W3" s="1344"/>
      <c r="X3" s="1344"/>
      <c r="Y3" s="1344"/>
      <c r="Z3" s="1344"/>
      <c r="AA3" s="1344"/>
      <c r="AB3" s="1345"/>
      <c r="AC3" s="1349" t="s">
        <v>324</v>
      </c>
      <c r="AD3" s="1350"/>
    </row>
    <row r="4" spans="1:30" ht="15" customHeight="1" x14ac:dyDescent="0.25">
      <c r="A4" s="1343"/>
      <c r="B4" s="1344"/>
      <c r="C4" s="1344"/>
      <c r="D4" s="1344"/>
      <c r="E4" s="1344"/>
      <c r="F4" s="1344"/>
      <c r="G4" s="1344"/>
      <c r="H4" s="1344"/>
      <c r="I4" s="1344"/>
      <c r="J4" s="1344"/>
      <c r="K4" s="1344"/>
      <c r="L4" s="1344"/>
      <c r="M4" s="1344"/>
      <c r="N4" s="1344"/>
      <c r="O4" s="1344"/>
      <c r="P4" s="1344"/>
      <c r="Q4" s="1344"/>
      <c r="R4" s="1344"/>
      <c r="S4" s="1344"/>
      <c r="T4" s="1344"/>
      <c r="U4" s="1344"/>
      <c r="V4" s="1344"/>
      <c r="W4" s="1344"/>
      <c r="X4" s="1344"/>
      <c r="Y4" s="1344"/>
      <c r="Z4" s="1344"/>
      <c r="AA4" s="1344"/>
      <c r="AB4" s="1345"/>
      <c r="AC4" s="1351"/>
      <c r="AD4" s="1352"/>
    </row>
    <row r="5" spans="1:30" ht="15" customHeight="1" x14ac:dyDescent="0.25">
      <c r="A5" s="1343"/>
      <c r="B5" s="1344"/>
      <c r="C5" s="1344"/>
      <c r="D5" s="1344"/>
      <c r="E5" s="1344"/>
      <c r="F5" s="1344"/>
      <c r="G5" s="1344"/>
      <c r="H5" s="1344"/>
      <c r="I5" s="1344"/>
      <c r="J5" s="1344"/>
      <c r="K5" s="1344"/>
      <c r="L5" s="1344"/>
      <c r="M5" s="1344"/>
      <c r="N5" s="1344"/>
      <c r="O5" s="1344"/>
      <c r="P5" s="1344"/>
      <c r="Q5" s="1344"/>
      <c r="R5" s="1344"/>
      <c r="S5" s="1344"/>
      <c r="T5" s="1344"/>
      <c r="U5" s="1344"/>
      <c r="V5" s="1344"/>
      <c r="W5" s="1344"/>
      <c r="X5" s="1344"/>
      <c r="Y5" s="1344"/>
      <c r="Z5" s="1344"/>
      <c r="AA5" s="1344"/>
      <c r="AB5" s="1345"/>
      <c r="AC5" s="1349" t="s">
        <v>325</v>
      </c>
      <c r="AD5" s="1350"/>
    </row>
    <row r="6" spans="1:30" ht="15" customHeight="1" x14ac:dyDescent="0.25">
      <c r="A6" s="1343"/>
      <c r="B6" s="1344"/>
      <c r="C6" s="1344"/>
      <c r="D6" s="1344"/>
      <c r="E6" s="1344"/>
      <c r="F6" s="1344"/>
      <c r="G6" s="1344"/>
      <c r="H6" s="1344"/>
      <c r="I6" s="1344"/>
      <c r="J6" s="1344"/>
      <c r="K6" s="1344"/>
      <c r="L6" s="1344"/>
      <c r="M6" s="1344"/>
      <c r="N6" s="1344"/>
      <c r="O6" s="1344"/>
      <c r="P6" s="1344"/>
      <c r="Q6" s="1344"/>
      <c r="R6" s="1344"/>
      <c r="S6" s="1344"/>
      <c r="T6" s="1344"/>
      <c r="U6" s="1344"/>
      <c r="V6" s="1344"/>
      <c r="W6" s="1344"/>
      <c r="X6" s="1344"/>
      <c r="Y6" s="1344"/>
      <c r="Z6" s="1344"/>
      <c r="AA6" s="1344"/>
      <c r="AB6" s="1345"/>
      <c r="AC6" s="1351"/>
      <c r="AD6" s="1352"/>
    </row>
    <row r="7" spans="1:30" ht="15" customHeight="1" x14ac:dyDescent="0.25">
      <c r="A7" s="1343"/>
      <c r="B7" s="1344"/>
      <c r="C7" s="1344"/>
      <c r="D7" s="1344"/>
      <c r="E7" s="1344"/>
      <c r="F7" s="1344"/>
      <c r="G7" s="1344"/>
      <c r="H7" s="1344"/>
      <c r="I7" s="1344"/>
      <c r="J7" s="1344"/>
      <c r="K7" s="1344"/>
      <c r="L7" s="1344"/>
      <c r="M7" s="1344"/>
      <c r="N7" s="1344"/>
      <c r="O7" s="1344"/>
      <c r="P7" s="1344"/>
      <c r="Q7" s="1344"/>
      <c r="R7" s="1344"/>
      <c r="S7" s="1344"/>
      <c r="T7" s="1344"/>
      <c r="U7" s="1344"/>
      <c r="V7" s="1344"/>
      <c r="W7" s="1344"/>
      <c r="X7" s="1344"/>
      <c r="Y7" s="1344"/>
      <c r="Z7" s="1344"/>
      <c r="AA7" s="1344"/>
      <c r="AB7" s="1345"/>
      <c r="AC7" s="1349" t="s">
        <v>326</v>
      </c>
      <c r="AD7" s="1350"/>
    </row>
    <row r="8" spans="1:30" ht="16.5" customHeight="1" x14ac:dyDescent="0.25">
      <c r="A8" s="1346"/>
      <c r="B8" s="1347"/>
      <c r="C8" s="1347"/>
      <c r="D8" s="1347"/>
      <c r="E8" s="1347"/>
      <c r="F8" s="1347"/>
      <c r="G8" s="1347"/>
      <c r="H8" s="1347"/>
      <c r="I8" s="1347"/>
      <c r="J8" s="1347"/>
      <c r="K8" s="1347"/>
      <c r="L8" s="1347"/>
      <c r="M8" s="1347"/>
      <c r="N8" s="1347"/>
      <c r="O8" s="1347"/>
      <c r="P8" s="1347"/>
      <c r="Q8" s="1347"/>
      <c r="R8" s="1347"/>
      <c r="S8" s="1347"/>
      <c r="T8" s="1347"/>
      <c r="U8" s="1347"/>
      <c r="V8" s="1347"/>
      <c r="W8" s="1347"/>
      <c r="X8" s="1347"/>
      <c r="Y8" s="1347"/>
      <c r="Z8" s="1347"/>
      <c r="AA8" s="1347"/>
      <c r="AB8" s="1348"/>
      <c r="AC8" s="1351"/>
      <c r="AD8" s="1352"/>
    </row>
    <row r="9" spans="1:30" ht="30" customHeight="1" x14ac:dyDescent="0.25">
      <c r="A9" s="1353" t="s">
        <v>2629</v>
      </c>
      <c r="B9" s="1353"/>
      <c r="C9" s="1353"/>
      <c r="D9" s="1353"/>
      <c r="E9" s="1353"/>
      <c r="F9" s="1353"/>
      <c r="G9" s="1353"/>
      <c r="H9" s="1353"/>
      <c r="I9" s="1353"/>
      <c r="J9" s="1353"/>
      <c r="K9" s="1353"/>
      <c r="L9" s="1353"/>
      <c r="M9" s="1353"/>
      <c r="N9" s="1353"/>
      <c r="O9" s="1353"/>
      <c r="P9" s="1353"/>
      <c r="Q9" s="1353"/>
      <c r="R9" s="1353"/>
      <c r="S9" s="1353"/>
      <c r="T9" s="1353"/>
      <c r="U9" s="1353"/>
      <c r="V9" s="1353"/>
      <c r="W9" s="1353"/>
      <c r="X9" s="1353"/>
      <c r="Y9" s="1353"/>
      <c r="Z9" s="1353"/>
      <c r="AA9" s="1353"/>
      <c r="AB9" s="1353"/>
      <c r="AC9" s="1353"/>
      <c r="AD9" s="1353"/>
    </row>
    <row r="10" spans="1:30" ht="30.75" customHeight="1" x14ac:dyDescent="0.25">
      <c r="A10" s="1354" t="s">
        <v>355</v>
      </c>
      <c r="B10" s="1354"/>
      <c r="C10" s="1354"/>
      <c r="D10" s="1354"/>
      <c r="E10" s="1354"/>
      <c r="F10" s="1354"/>
      <c r="G10" s="1354"/>
      <c r="H10" s="1354"/>
      <c r="I10" s="1354"/>
      <c r="J10" s="1354"/>
      <c r="K10" s="1354"/>
      <c r="L10" s="1354"/>
      <c r="M10" s="1354"/>
      <c r="N10" s="1354"/>
      <c r="O10" s="1354"/>
      <c r="P10" s="1354"/>
      <c r="Q10" s="1354"/>
      <c r="R10" s="1354"/>
      <c r="S10" s="1354"/>
      <c r="T10" s="1354"/>
      <c r="U10" s="1354"/>
      <c r="V10" s="1354"/>
      <c r="W10" s="1354"/>
      <c r="X10" s="1354"/>
      <c r="Y10" s="1354"/>
      <c r="Z10" s="1354"/>
      <c r="AA10" s="1354"/>
      <c r="AB10" s="1354"/>
      <c r="AC10" s="1354"/>
      <c r="AD10" s="1354"/>
    </row>
    <row r="11" spans="1:30" s="49" customFormat="1" ht="33" customHeight="1" x14ac:dyDescent="0.2">
      <c r="A11" s="1432" t="s">
        <v>4</v>
      </c>
      <c r="B11" s="1432"/>
      <c r="C11" s="1432"/>
      <c r="D11" s="1432"/>
      <c r="E11" s="1427" t="s">
        <v>5</v>
      </c>
      <c r="F11" s="1428"/>
      <c r="G11" s="1428"/>
      <c r="H11" s="1428"/>
      <c r="I11" s="1428"/>
      <c r="J11" s="1428"/>
      <c r="K11" s="1428"/>
      <c r="L11" s="1428"/>
      <c r="M11" s="1428"/>
      <c r="N11" s="1428"/>
      <c r="O11" s="1428"/>
      <c r="P11" s="1428"/>
      <c r="Q11" s="1428"/>
      <c r="R11" s="1428"/>
      <c r="S11" s="1428"/>
      <c r="T11" s="1428"/>
      <c r="U11" s="1428"/>
      <c r="V11" s="1428" t="s">
        <v>6</v>
      </c>
      <c r="W11" s="1428"/>
      <c r="X11" s="1428"/>
      <c r="Y11" s="1428"/>
      <c r="Z11" s="1435"/>
      <c r="AA11" s="1432" t="s">
        <v>7</v>
      </c>
      <c r="AB11" s="1432"/>
      <c r="AC11" s="1432"/>
      <c r="AD11" s="142" t="s">
        <v>8</v>
      </c>
    </row>
    <row r="12" spans="1:30" s="28" customFormat="1" ht="15" customHeight="1" x14ac:dyDescent="0.25">
      <c r="A12" s="424" t="s">
        <v>9</v>
      </c>
      <c r="B12" s="424" t="s">
        <v>10</v>
      </c>
      <c r="C12" s="424" t="s">
        <v>11</v>
      </c>
      <c r="D12" s="424" t="s">
        <v>12</v>
      </c>
      <c r="E12" s="424" t="s">
        <v>13</v>
      </c>
      <c r="F12" s="424" t="s">
        <v>14</v>
      </c>
      <c r="G12" s="424" t="s">
        <v>15</v>
      </c>
      <c r="H12" s="1433" t="s">
        <v>16</v>
      </c>
      <c r="I12" s="1434"/>
      <c r="J12" s="424" t="s">
        <v>17</v>
      </c>
      <c r="K12" s="1433" t="s">
        <v>18</v>
      </c>
      <c r="L12" s="1434"/>
      <c r="M12" s="1357" t="s">
        <v>19</v>
      </c>
      <c r="N12" s="1358"/>
      <c r="O12" s="1358"/>
      <c r="P12" s="1359"/>
      <c r="Q12" s="1357" t="s">
        <v>20</v>
      </c>
      <c r="R12" s="1358"/>
      <c r="S12" s="1358"/>
      <c r="T12" s="1358"/>
      <c r="U12" s="1359"/>
      <c r="V12" s="424" t="s">
        <v>21</v>
      </c>
      <c r="W12" s="424" t="s">
        <v>22</v>
      </c>
      <c r="X12" s="1433" t="s">
        <v>23</v>
      </c>
      <c r="Y12" s="1434"/>
      <c r="Z12" s="424" t="s">
        <v>24</v>
      </c>
      <c r="AA12" s="1433" t="s">
        <v>25</v>
      </c>
      <c r="AB12" s="1434"/>
      <c r="AC12" s="424" t="s">
        <v>26</v>
      </c>
      <c r="AD12" s="144" t="s">
        <v>27</v>
      </c>
    </row>
    <row r="13" spans="1:30" s="49" customFormat="1" ht="49.5" customHeight="1" x14ac:dyDescent="0.2">
      <c r="A13" s="1416" t="s">
        <v>29</v>
      </c>
      <c r="B13" s="1416" t="s">
        <v>30</v>
      </c>
      <c r="C13" s="1416" t="s">
        <v>31</v>
      </c>
      <c r="D13" s="1416" t="s">
        <v>32</v>
      </c>
      <c r="E13" s="1417" t="s">
        <v>2630</v>
      </c>
      <c r="F13" s="1417" t="s">
        <v>2631</v>
      </c>
      <c r="G13" s="1386" t="s">
        <v>526</v>
      </c>
      <c r="H13" s="1436" t="s">
        <v>35</v>
      </c>
      <c r="I13" s="1436"/>
      <c r="J13" s="1417" t="s">
        <v>36</v>
      </c>
      <c r="K13" s="1437" t="s">
        <v>2632</v>
      </c>
      <c r="L13" s="1437"/>
      <c r="M13" s="1369" t="s">
        <v>330</v>
      </c>
      <c r="N13" s="1369"/>
      <c r="O13" s="1369"/>
      <c r="P13" s="1369"/>
      <c r="Q13" s="1373" t="s">
        <v>40</v>
      </c>
      <c r="R13" s="1374"/>
      <c r="S13" s="1374"/>
      <c r="T13" s="1374"/>
      <c r="U13" s="1375"/>
      <c r="V13" s="1451" t="s">
        <v>41</v>
      </c>
      <c r="W13" s="1451" t="s">
        <v>2633</v>
      </c>
      <c r="X13" s="1451" t="s">
        <v>43</v>
      </c>
      <c r="Y13" s="1451"/>
      <c r="Z13" s="1451" t="s">
        <v>44</v>
      </c>
      <c r="AA13" s="1452" t="s">
        <v>45</v>
      </c>
      <c r="AB13" s="1452"/>
      <c r="AC13" s="1453" t="s">
        <v>46</v>
      </c>
      <c r="AD13" s="1529" t="s">
        <v>2634</v>
      </c>
    </row>
    <row r="14" spans="1:30" s="49" customFormat="1" ht="87.75" customHeight="1" x14ac:dyDescent="0.2">
      <c r="A14" s="1416"/>
      <c r="B14" s="1416"/>
      <c r="C14" s="1416"/>
      <c r="D14" s="1416"/>
      <c r="E14" s="1417"/>
      <c r="F14" s="1417"/>
      <c r="G14" s="1386"/>
      <c r="H14" s="667" t="s">
        <v>683</v>
      </c>
      <c r="I14" s="667" t="s">
        <v>49</v>
      </c>
      <c r="J14" s="1417"/>
      <c r="K14" s="668" t="s">
        <v>50</v>
      </c>
      <c r="L14" s="668" t="s">
        <v>51</v>
      </c>
      <c r="M14" s="675" t="s">
        <v>54</v>
      </c>
      <c r="N14" s="675" t="s">
        <v>55</v>
      </c>
      <c r="O14" s="675" t="s">
        <v>56</v>
      </c>
      <c r="P14" s="675" t="s">
        <v>57</v>
      </c>
      <c r="Q14" s="669" t="s">
        <v>54</v>
      </c>
      <c r="R14" s="669" t="s">
        <v>55</v>
      </c>
      <c r="S14" s="669" t="s">
        <v>56</v>
      </c>
      <c r="T14" s="669" t="s">
        <v>57</v>
      </c>
      <c r="U14" s="669" t="s">
        <v>58</v>
      </c>
      <c r="V14" s="1451"/>
      <c r="W14" s="1451"/>
      <c r="X14" s="665" t="s">
        <v>684</v>
      </c>
      <c r="Y14" s="665" t="s">
        <v>60</v>
      </c>
      <c r="Z14" s="1451"/>
      <c r="AA14" s="666" t="s">
        <v>61</v>
      </c>
      <c r="AB14" s="666" t="s">
        <v>62</v>
      </c>
      <c r="AC14" s="1453"/>
      <c r="AD14" s="1529"/>
    </row>
    <row r="15" spans="1:30" ht="60" x14ac:dyDescent="0.25">
      <c r="A15" s="1617"/>
      <c r="B15" s="1617"/>
      <c r="C15" s="1617"/>
      <c r="D15" s="1617"/>
      <c r="E15" s="1616" t="s">
        <v>65</v>
      </c>
      <c r="F15" s="1618" t="s">
        <v>2635</v>
      </c>
      <c r="G15" s="1401" t="s">
        <v>2636</v>
      </c>
      <c r="H15" s="1616" t="s">
        <v>67</v>
      </c>
      <c r="I15" s="1618"/>
      <c r="J15" s="1618" t="s">
        <v>2637</v>
      </c>
      <c r="K15" s="1387">
        <v>41275</v>
      </c>
      <c r="L15" s="1387">
        <v>41639</v>
      </c>
      <c r="M15" s="1615">
        <v>0.25</v>
      </c>
      <c r="N15" s="1620">
        <v>0.25</v>
      </c>
      <c r="O15" s="1615">
        <v>0.25</v>
      </c>
      <c r="P15" s="1615">
        <v>0.25</v>
      </c>
      <c r="Q15" s="1622">
        <v>0.25</v>
      </c>
      <c r="R15" s="1597">
        <v>0.25</v>
      </c>
      <c r="S15" s="1401"/>
      <c r="T15" s="1401"/>
      <c r="U15" s="1623" t="s">
        <v>2638</v>
      </c>
      <c r="V15" s="251" t="s">
        <v>69</v>
      </c>
      <c r="W15" s="533" t="s">
        <v>2639</v>
      </c>
      <c r="X15" s="1387">
        <v>41275</v>
      </c>
      <c r="Y15" s="1387">
        <v>41639</v>
      </c>
      <c r="Z15" s="1618" t="s">
        <v>2640</v>
      </c>
      <c r="AA15" s="1618"/>
      <c r="AB15" s="1618" t="s">
        <v>67</v>
      </c>
      <c r="AC15" s="1618" t="s">
        <v>2641</v>
      </c>
      <c r="AD15" s="1618" t="s">
        <v>802</v>
      </c>
    </row>
    <row r="16" spans="1:30" ht="63" customHeight="1" x14ac:dyDescent="0.25">
      <c r="A16" s="1617"/>
      <c r="B16" s="1617"/>
      <c r="C16" s="1617"/>
      <c r="D16" s="1617"/>
      <c r="E16" s="1616"/>
      <c r="F16" s="1618"/>
      <c r="G16" s="1402"/>
      <c r="H16" s="1616"/>
      <c r="I16" s="1618"/>
      <c r="J16" s="1618"/>
      <c r="K16" s="1616"/>
      <c r="L16" s="1616"/>
      <c r="M16" s="1616"/>
      <c r="N16" s="1621"/>
      <c r="O16" s="1616"/>
      <c r="P16" s="1616"/>
      <c r="Q16" s="1402"/>
      <c r="R16" s="1598"/>
      <c r="S16" s="1402"/>
      <c r="T16" s="1402"/>
      <c r="U16" s="1624"/>
      <c r="V16" s="251" t="s">
        <v>73</v>
      </c>
      <c r="W16" s="533" t="s">
        <v>2642</v>
      </c>
      <c r="X16" s="1616"/>
      <c r="Y16" s="1616"/>
      <c r="Z16" s="1618"/>
      <c r="AA16" s="1618"/>
      <c r="AB16" s="1618"/>
      <c r="AC16" s="1618"/>
      <c r="AD16" s="1618"/>
    </row>
    <row r="17" spans="1:30" ht="137.1" customHeight="1" x14ac:dyDescent="0.25">
      <c r="A17" s="1617"/>
      <c r="B17" s="1617"/>
      <c r="C17" s="1617"/>
      <c r="D17" s="1617"/>
      <c r="E17" s="1616"/>
      <c r="F17" s="1618"/>
      <c r="G17" s="1619"/>
      <c r="H17" s="1616"/>
      <c r="I17" s="1618"/>
      <c r="J17" s="1618"/>
      <c r="K17" s="1616"/>
      <c r="L17" s="1616"/>
      <c r="M17" s="1616"/>
      <c r="N17" s="1621"/>
      <c r="O17" s="1616"/>
      <c r="P17" s="1616"/>
      <c r="Q17" s="1619"/>
      <c r="R17" s="1599"/>
      <c r="S17" s="1619"/>
      <c r="T17" s="1619"/>
      <c r="U17" s="1625"/>
      <c r="V17" s="251" t="s">
        <v>77</v>
      </c>
      <c r="W17" s="533" t="s">
        <v>2643</v>
      </c>
      <c r="X17" s="1616"/>
      <c r="Y17" s="1616"/>
      <c r="Z17" s="1618"/>
      <c r="AA17" s="1618"/>
      <c r="AB17" s="1618"/>
      <c r="AC17" s="1618"/>
      <c r="AD17" s="1618"/>
    </row>
    <row r="18" spans="1:30" ht="242.45" customHeight="1" x14ac:dyDescent="0.25">
      <c r="A18" s="1617"/>
      <c r="B18" s="1617"/>
      <c r="C18" s="1617"/>
      <c r="D18" s="1617"/>
      <c r="E18" s="366" t="s">
        <v>84</v>
      </c>
      <c r="F18" s="365" t="s">
        <v>2644</v>
      </c>
      <c r="G18" s="365" t="s">
        <v>2636</v>
      </c>
      <c r="H18" s="365" t="s">
        <v>67</v>
      </c>
      <c r="I18" s="365"/>
      <c r="J18" s="365" t="s">
        <v>2645</v>
      </c>
      <c r="K18" s="369">
        <v>41275</v>
      </c>
      <c r="L18" s="369" t="s">
        <v>1982</v>
      </c>
      <c r="M18" s="388">
        <v>0.25</v>
      </c>
      <c r="N18" s="1010">
        <v>0.25</v>
      </c>
      <c r="O18" s="388">
        <v>0.25</v>
      </c>
      <c r="P18" s="388">
        <v>0.25</v>
      </c>
      <c r="Q18" s="686">
        <v>0.25</v>
      </c>
      <c r="R18" s="684">
        <v>0.25</v>
      </c>
      <c r="S18" s="365"/>
      <c r="T18" s="365"/>
      <c r="U18" s="252" t="s">
        <v>2646</v>
      </c>
      <c r="V18" s="369" t="s">
        <v>90</v>
      </c>
      <c r="W18" s="533" t="s">
        <v>2647</v>
      </c>
      <c r="X18" s="369">
        <v>41275</v>
      </c>
      <c r="Y18" s="369">
        <v>41639</v>
      </c>
      <c r="Z18" s="365" t="s">
        <v>2648</v>
      </c>
      <c r="AA18" s="253"/>
      <c r="AB18" s="365" t="s">
        <v>67</v>
      </c>
      <c r="AC18" s="537" t="s">
        <v>2649</v>
      </c>
      <c r="AD18" s="369" t="s">
        <v>802</v>
      </c>
    </row>
    <row r="19" spans="1:30" x14ac:dyDescent="0.25">
      <c r="N19" s="47">
        <v>0.25</v>
      </c>
      <c r="R19" s="47">
        <v>0.25</v>
      </c>
    </row>
    <row r="20" spans="1:30" x14ac:dyDescent="0.25">
      <c r="AC20" s="223"/>
    </row>
    <row r="21" spans="1:30" x14ac:dyDescent="0.25">
      <c r="AC21" s="223"/>
    </row>
    <row r="22" spans="1:30" x14ac:dyDescent="0.25">
      <c r="AC22" s="223"/>
    </row>
    <row r="23" spans="1:30" x14ac:dyDescent="0.25">
      <c r="AC23" s="223"/>
    </row>
    <row r="24" spans="1:30" x14ac:dyDescent="0.25">
      <c r="AC24" s="223"/>
    </row>
  </sheetData>
  <sheetProtection password="DDB6" sheet="1"/>
  <mergeCells count="64">
    <mergeCell ref="AD15:AD17"/>
    <mergeCell ref="AC15:AC17"/>
    <mergeCell ref="P15:P17"/>
    <mergeCell ref="Q15:Q17"/>
    <mergeCell ref="R15:R17"/>
    <mergeCell ref="S15:S17"/>
    <mergeCell ref="T15:T17"/>
    <mergeCell ref="U15:U17"/>
    <mergeCell ref="X15:X17"/>
    <mergeCell ref="Y15:Y17"/>
    <mergeCell ref="Z15:Z17"/>
    <mergeCell ref="AA15:AA17"/>
    <mergeCell ref="AB15:AB17"/>
    <mergeCell ref="O15:O17"/>
    <mergeCell ref="A15:A18"/>
    <mergeCell ref="B15:B18"/>
    <mergeCell ref="C15:C18"/>
    <mergeCell ref="D15:D18"/>
    <mergeCell ref="E15:E17"/>
    <mergeCell ref="F15:F17"/>
    <mergeCell ref="G15:G17"/>
    <mergeCell ref="H15:H17"/>
    <mergeCell ref="I15:I17"/>
    <mergeCell ref="J15:J17"/>
    <mergeCell ref="K15:K17"/>
    <mergeCell ref="L15:L17"/>
    <mergeCell ref="M15:M17"/>
    <mergeCell ref="N15:N17"/>
    <mergeCell ref="AD13:AD14"/>
    <mergeCell ref="V13:V14"/>
    <mergeCell ref="W13:W14"/>
    <mergeCell ref="X13:Y13"/>
    <mergeCell ref="Z13:Z14"/>
    <mergeCell ref="AA13:AB13"/>
    <mergeCell ref="AC13:AC14"/>
    <mergeCell ref="Q13:U13"/>
    <mergeCell ref="A13:A14"/>
    <mergeCell ref="B13:B14"/>
    <mergeCell ref="C13:C14"/>
    <mergeCell ref="D13:D14"/>
    <mergeCell ref="E13:E14"/>
    <mergeCell ref="F13:F14"/>
    <mergeCell ref="G13:G14"/>
    <mergeCell ref="H13:I13"/>
    <mergeCell ref="J13:J14"/>
    <mergeCell ref="K13:L13"/>
    <mergeCell ref="M13:P13"/>
    <mergeCell ref="AA12:AB12"/>
    <mergeCell ref="A11:D11"/>
    <mergeCell ref="E11:U11"/>
    <mergeCell ref="V11:Z11"/>
    <mergeCell ref="AA11:AC11"/>
    <mergeCell ref="H12:I12"/>
    <mergeCell ref="K12:L12"/>
    <mergeCell ref="M12:P12"/>
    <mergeCell ref="Q12:U12"/>
    <mergeCell ref="X12:Y12"/>
    <mergeCell ref="A10:AD10"/>
    <mergeCell ref="A1:AB8"/>
    <mergeCell ref="AC1:AD2"/>
    <mergeCell ref="AC3:AD4"/>
    <mergeCell ref="AC5:AD6"/>
    <mergeCell ref="AC7:AD8"/>
    <mergeCell ref="A9:AD9"/>
  </mergeCells>
  <dataValidations count="3">
    <dataValidation allowBlank="1" showErrorMessage="1" prompt="La fecha de finalización de la tarea coincide con la fecha de entrega del producto._x000a_" sqref="AD13:AD14"/>
    <dataValidation allowBlank="1" showInputMessage="1" showErrorMessage="1" prompt="_x000a_" sqref="E13:E14 IU13:IU14"/>
    <dataValidation allowBlank="1" showErrorMessage="1" sqref="AC13:AC14"/>
  </dataValidations>
  <printOptions horizontalCentered="1" verticalCentered="1"/>
  <pageMargins left="0" right="0" top="0" bottom="0" header="0" footer="0"/>
  <pageSetup scale="4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97"/>
  <sheetViews>
    <sheetView topLeftCell="L1" zoomScale="70" zoomScaleNormal="70" zoomScaleSheetLayoutView="80" workbookViewId="0">
      <selection activeCell="O19" sqref="O19:O22"/>
    </sheetView>
  </sheetViews>
  <sheetFormatPr baseColWidth="10" defaultColWidth="11.140625" defaultRowHeight="14.25" x14ac:dyDescent="0.2"/>
  <cols>
    <col min="1" max="1" width="35.7109375" style="49" customWidth="1"/>
    <col min="2" max="2" width="25.140625" style="49" customWidth="1"/>
    <col min="3" max="3" width="21.28515625" style="49" customWidth="1"/>
    <col min="4" max="4" width="22.7109375" style="49" customWidth="1"/>
    <col min="5" max="5" width="13.42578125" style="28" customWidth="1"/>
    <col min="6" max="6" width="36.85546875" style="28" customWidth="1"/>
    <col min="7" max="7" width="19.5703125" style="129" customWidth="1"/>
    <col min="8" max="8" width="13.5703125" style="28" customWidth="1"/>
    <col min="9" max="9" width="15.85546875" style="28" customWidth="1"/>
    <col min="10" max="10" width="37" style="28" customWidth="1"/>
    <col min="11" max="12" width="21.5703125" style="28" customWidth="1"/>
    <col min="13" max="16" width="16.28515625" style="28" customWidth="1"/>
    <col min="17" max="17" width="15.140625" style="255" hidden="1" customWidth="1"/>
    <col min="18" max="18" width="12.85546875" style="255" hidden="1" customWidth="1"/>
    <col min="19" max="20" width="13.5703125" style="255" hidden="1" customWidth="1"/>
    <col min="21" max="25" width="14.28515625" style="255" hidden="1" customWidth="1"/>
    <col min="26" max="26" width="26.85546875" style="28" hidden="1" customWidth="1"/>
    <col min="27" max="27" width="21.5703125" style="28" customWidth="1"/>
    <col min="28" max="28" width="43.28515625" style="331" customWidth="1"/>
    <col min="29" max="29" width="19.7109375" style="28" customWidth="1"/>
    <col min="30" max="30" width="18.7109375" style="28" customWidth="1"/>
    <col min="31" max="31" width="24.28515625" style="332" customWidth="1"/>
    <col min="32" max="32" width="13.140625" style="28" customWidth="1"/>
    <col min="33" max="33" width="16.7109375" style="28" customWidth="1"/>
    <col min="34" max="34" width="31.5703125" style="26" customWidth="1"/>
    <col min="35" max="35" width="24.85546875" style="28" customWidth="1"/>
    <col min="36" max="242" width="11.42578125" style="49" customWidth="1"/>
    <col min="243" max="243" width="35.7109375" style="49" customWidth="1"/>
    <col min="244" max="244" width="25.140625" style="49" customWidth="1"/>
    <col min="245" max="245" width="21.28515625" style="49" customWidth="1"/>
    <col min="246" max="246" width="22.7109375" style="49" customWidth="1"/>
    <col min="247" max="247" width="13.42578125" style="49" customWidth="1"/>
    <col min="248" max="248" width="36.85546875" style="49" customWidth="1"/>
    <col min="249" max="249" width="19.5703125" style="49" customWidth="1"/>
    <col min="250" max="250" width="13.5703125" style="49" customWidth="1"/>
    <col min="251" max="251" width="15.85546875" style="49" customWidth="1"/>
    <col min="252" max="252" width="37" style="49" customWidth="1"/>
    <col min="253" max="254" width="21.5703125" style="49" customWidth="1"/>
    <col min="255" max="16384" width="11.140625" style="49"/>
  </cols>
  <sheetData>
    <row r="1" spans="1:35" ht="15" customHeight="1" x14ac:dyDescent="0.2">
      <c r="A1" s="1418" t="s">
        <v>322</v>
      </c>
      <c r="B1" s="1419"/>
      <c r="C1" s="1419"/>
      <c r="D1" s="1419"/>
      <c r="E1" s="1419"/>
      <c r="F1" s="1419"/>
      <c r="G1" s="1419"/>
      <c r="H1" s="1419"/>
      <c r="I1" s="1419"/>
      <c r="J1" s="1419"/>
      <c r="K1" s="1419"/>
      <c r="L1" s="1419"/>
      <c r="M1" s="1419"/>
      <c r="N1" s="1419"/>
      <c r="O1" s="1419"/>
      <c r="P1" s="1419"/>
      <c r="Q1" s="1419"/>
      <c r="R1" s="1419"/>
      <c r="S1" s="1419"/>
      <c r="T1" s="1419"/>
      <c r="U1" s="1419"/>
      <c r="V1" s="1419"/>
      <c r="W1" s="1419"/>
      <c r="X1" s="1419"/>
      <c r="Y1" s="1419"/>
      <c r="Z1" s="1419"/>
      <c r="AA1" s="1419"/>
      <c r="AB1" s="1419"/>
      <c r="AC1" s="1419"/>
      <c r="AD1" s="1419"/>
      <c r="AE1" s="1419"/>
      <c r="AF1" s="1419"/>
      <c r="AG1" s="1420"/>
      <c r="AH1" s="1349" t="s">
        <v>1485</v>
      </c>
      <c r="AI1" s="1350"/>
    </row>
    <row r="2" spans="1:35" ht="15" customHeight="1" x14ac:dyDescent="0.2">
      <c r="A2" s="1421"/>
      <c r="B2" s="1422"/>
      <c r="C2" s="1422"/>
      <c r="D2" s="1422"/>
      <c r="E2" s="1422"/>
      <c r="F2" s="1422"/>
      <c r="G2" s="1422"/>
      <c r="H2" s="1422"/>
      <c r="I2" s="1422"/>
      <c r="J2" s="1422"/>
      <c r="K2" s="1422"/>
      <c r="L2" s="1422"/>
      <c r="M2" s="1422"/>
      <c r="N2" s="1422"/>
      <c r="O2" s="1422"/>
      <c r="P2" s="1422"/>
      <c r="Q2" s="1422"/>
      <c r="R2" s="1422"/>
      <c r="S2" s="1422"/>
      <c r="T2" s="1422"/>
      <c r="U2" s="1422"/>
      <c r="V2" s="1422"/>
      <c r="W2" s="1422"/>
      <c r="X2" s="1422"/>
      <c r="Y2" s="1422"/>
      <c r="Z2" s="1422"/>
      <c r="AA2" s="1422"/>
      <c r="AB2" s="1422"/>
      <c r="AC2" s="1422"/>
      <c r="AD2" s="1422"/>
      <c r="AE2" s="1422"/>
      <c r="AF2" s="1422"/>
      <c r="AG2" s="1423"/>
      <c r="AH2" s="1351"/>
      <c r="AI2" s="1352"/>
    </row>
    <row r="3" spans="1:35" ht="15" customHeight="1" x14ac:dyDescent="0.2">
      <c r="A3" s="1421"/>
      <c r="B3" s="1422"/>
      <c r="C3" s="1422"/>
      <c r="D3" s="1422"/>
      <c r="E3" s="1422"/>
      <c r="F3" s="1422"/>
      <c r="G3" s="1422"/>
      <c r="H3" s="1422"/>
      <c r="I3" s="1422"/>
      <c r="J3" s="1422"/>
      <c r="K3" s="1422"/>
      <c r="L3" s="1422"/>
      <c r="M3" s="1422"/>
      <c r="N3" s="1422"/>
      <c r="O3" s="1422"/>
      <c r="P3" s="1422"/>
      <c r="Q3" s="1422"/>
      <c r="R3" s="1422"/>
      <c r="S3" s="1422"/>
      <c r="T3" s="1422"/>
      <c r="U3" s="1422"/>
      <c r="V3" s="1422"/>
      <c r="W3" s="1422"/>
      <c r="X3" s="1422"/>
      <c r="Y3" s="1422"/>
      <c r="Z3" s="1422"/>
      <c r="AA3" s="1422"/>
      <c r="AB3" s="1422"/>
      <c r="AC3" s="1422"/>
      <c r="AD3" s="1422"/>
      <c r="AE3" s="1422"/>
      <c r="AF3" s="1422"/>
      <c r="AG3" s="1423"/>
      <c r="AH3" s="1349" t="s">
        <v>324</v>
      </c>
      <c r="AI3" s="1350"/>
    </row>
    <row r="4" spans="1:35" ht="15" customHeight="1" x14ac:dyDescent="0.2">
      <c r="A4" s="1421"/>
      <c r="B4" s="1422"/>
      <c r="C4" s="1422"/>
      <c r="D4" s="1422"/>
      <c r="E4" s="1422"/>
      <c r="F4" s="1422"/>
      <c r="G4" s="1422"/>
      <c r="H4" s="1422"/>
      <c r="I4" s="1422"/>
      <c r="J4" s="1422"/>
      <c r="K4" s="1422"/>
      <c r="L4" s="1422"/>
      <c r="M4" s="1422"/>
      <c r="N4" s="1422"/>
      <c r="O4" s="1422"/>
      <c r="P4" s="1422"/>
      <c r="Q4" s="1422"/>
      <c r="R4" s="1422"/>
      <c r="S4" s="1422"/>
      <c r="T4" s="1422"/>
      <c r="U4" s="1422"/>
      <c r="V4" s="1422"/>
      <c r="W4" s="1422"/>
      <c r="X4" s="1422"/>
      <c r="Y4" s="1422"/>
      <c r="Z4" s="1422"/>
      <c r="AA4" s="1422"/>
      <c r="AB4" s="1422"/>
      <c r="AC4" s="1422"/>
      <c r="AD4" s="1422"/>
      <c r="AE4" s="1422"/>
      <c r="AF4" s="1422"/>
      <c r="AG4" s="1423"/>
      <c r="AH4" s="1351"/>
      <c r="AI4" s="1352"/>
    </row>
    <row r="5" spans="1:35" ht="15" customHeight="1" x14ac:dyDescent="0.2">
      <c r="A5" s="1421"/>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22"/>
      <c r="AG5" s="1423"/>
      <c r="AH5" s="1349" t="s">
        <v>325</v>
      </c>
      <c r="AI5" s="1350"/>
    </row>
    <row r="6" spans="1:35" ht="15" customHeight="1" x14ac:dyDescent="0.2">
      <c r="A6" s="1421"/>
      <c r="B6" s="1422"/>
      <c r="C6" s="1422"/>
      <c r="D6" s="1422"/>
      <c r="E6" s="1422"/>
      <c r="F6" s="1422"/>
      <c r="G6" s="1422"/>
      <c r="H6" s="1422"/>
      <c r="I6" s="1422"/>
      <c r="J6" s="1422"/>
      <c r="K6" s="1422"/>
      <c r="L6" s="1422"/>
      <c r="M6" s="1422"/>
      <c r="N6" s="1422"/>
      <c r="O6" s="1422"/>
      <c r="P6" s="1422"/>
      <c r="Q6" s="1422"/>
      <c r="R6" s="1422"/>
      <c r="S6" s="1422"/>
      <c r="T6" s="1422"/>
      <c r="U6" s="1422"/>
      <c r="V6" s="1422"/>
      <c r="W6" s="1422"/>
      <c r="X6" s="1422"/>
      <c r="Y6" s="1422"/>
      <c r="Z6" s="1422"/>
      <c r="AA6" s="1422"/>
      <c r="AB6" s="1422"/>
      <c r="AC6" s="1422"/>
      <c r="AD6" s="1422"/>
      <c r="AE6" s="1422"/>
      <c r="AF6" s="1422"/>
      <c r="AG6" s="1423"/>
      <c r="AH6" s="1351"/>
      <c r="AI6" s="1352"/>
    </row>
    <row r="7" spans="1:35" ht="13.5" customHeight="1" x14ac:dyDescent="0.2">
      <c r="A7" s="1421"/>
      <c r="B7" s="1422"/>
      <c r="C7" s="1422"/>
      <c r="D7" s="1422"/>
      <c r="E7" s="1422"/>
      <c r="F7" s="1422"/>
      <c r="G7" s="1422"/>
      <c r="H7" s="1422"/>
      <c r="I7" s="1422"/>
      <c r="J7" s="1422"/>
      <c r="K7" s="1422"/>
      <c r="L7" s="1422"/>
      <c r="M7" s="1422"/>
      <c r="N7" s="1422"/>
      <c r="O7" s="1422"/>
      <c r="P7" s="1422"/>
      <c r="Q7" s="1422"/>
      <c r="R7" s="1422"/>
      <c r="S7" s="1422"/>
      <c r="T7" s="1422"/>
      <c r="U7" s="1422"/>
      <c r="V7" s="1422"/>
      <c r="W7" s="1422"/>
      <c r="X7" s="1422"/>
      <c r="Y7" s="1422"/>
      <c r="Z7" s="1422"/>
      <c r="AA7" s="1422"/>
      <c r="AB7" s="1422"/>
      <c r="AC7" s="1422"/>
      <c r="AD7" s="1422"/>
      <c r="AE7" s="1422"/>
      <c r="AF7" s="1422"/>
      <c r="AG7" s="1423"/>
      <c r="AH7" s="1349" t="s">
        <v>326</v>
      </c>
      <c r="AI7" s="1350"/>
    </row>
    <row r="8" spans="1:35" ht="16.5" customHeight="1" x14ac:dyDescent="0.2">
      <c r="A8" s="1424"/>
      <c r="B8" s="1425"/>
      <c r="C8" s="1425"/>
      <c r="D8" s="1425"/>
      <c r="E8" s="1425"/>
      <c r="F8" s="1425"/>
      <c r="G8" s="1425"/>
      <c r="H8" s="1425"/>
      <c r="I8" s="1425"/>
      <c r="J8" s="1425"/>
      <c r="K8" s="1425"/>
      <c r="L8" s="1425"/>
      <c r="M8" s="1425"/>
      <c r="N8" s="1425"/>
      <c r="O8" s="1425"/>
      <c r="P8" s="1425"/>
      <c r="Q8" s="1425"/>
      <c r="R8" s="1425"/>
      <c r="S8" s="1425"/>
      <c r="T8" s="1425"/>
      <c r="U8" s="1425"/>
      <c r="V8" s="1425"/>
      <c r="W8" s="1425"/>
      <c r="X8" s="1425"/>
      <c r="Y8" s="1425"/>
      <c r="Z8" s="1425"/>
      <c r="AA8" s="1425"/>
      <c r="AB8" s="1425"/>
      <c r="AC8" s="1425"/>
      <c r="AD8" s="1425"/>
      <c r="AE8" s="1425"/>
      <c r="AF8" s="1425"/>
      <c r="AG8" s="1426"/>
      <c r="AH8" s="1351"/>
      <c r="AI8" s="1352"/>
    </row>
    <row r="9" spans="1:35" ht="30" customHeight="1" x14ac:dyDescent="0.2">
      <c r="A9" s="1353" t="s">
        <v>970</v>
      </c>
      <c r="B9" s="1353"/>
      <c r="C9" s="1353"/>
      <c r="D9" s="1353"/>
      <c r="E9" s="1353"/>
      <c r="F9" s="1353"/>
      <c r="G9" s="1353"/>
      <c r="H9" s="1353"/>
      <c r="I9" s="1353"/>
      <c r="J9" s="1353"/>
      <c r="K9" s="1633"/>
      <c r="L9" s="1633"/>
      <c r="M9" s="1633"/>
      <c r="N9" s="1633"/>
      <c r="O9" s="1633"/>
      <c r="P9" s="1633"/>
      <c r="Q9" s="1633"/>
      <c r="R9" s="1633"/>
      <c r="S9" s="1633"/>
      <c r="T9" s="1633"/>
      <c r="U9" s="1633"/>
      <c r="V9" s="1633"/>
      <c r="W9" s="1633"/>
      <c r="X9" s="1633"/>
      <c r="Y9" s="1633"/>
      <c r="Z9" s="1633"/>
      <c r="AA9" s="1353"/>
      <c r="AB9" s="1353"/>
      <c r="AC9" s="1353"/>
      <c r="AD9" s="1353"/>
      <c r="AE9" s="1633"/>
      <c r="AF9" s="1353"/>
      <c r="AG9" s="1353"/>
      <c r="AH9" s="1353"/>
      <c r="AI9" s="1353"/>
    </row>
    <row r="10" spans="1:35" ht="30.75" customHeight="1" x14ac:dyDescent="0.2">
      <c r="A10" s="1430" t="s">
        <v>3</v>
      </c>
      <c r="B10" s="1431"/>
      <c r="C10" s="1431"/>
      <c r="D10" s="1431"/>
      <c r="E10" s="1431"/>
      <c r="F10" s="1431"/>
      <c r="G10" s="1431"/>
      <c r="H10" s="1431"/>
      <c r="I10" s="1431"/>
      <c r="J10" s="1431"/>
      <c r="K10" s="1431"/>
      <c r="L10" s="1431"/>
      <c r="M10" s="1431"/>
      <c r="N10" s="1431"/>
      <c r="O10" s="1431"/>
      <c r="P10" s="1431"/>
      <c r="Q10" s="1431"/>
      <c r="R10" s="1431"/>
      <c r="S10" s="1431"/>
      <c r="T10" s="1431"/>
      <c r="U10" s="1431"/>
      <c r="V10" s="1431"/>
      <c r="W10" s="1431"/>
      <c r="X10" s="1431"/>
      <c r="Y10" s="1431"/>
      <c r="Z10" s="1431"/>
      <c r="AA10" s="1431"/>
      <c r="AB10" s="1431"/>
      <c r="AC10" s="1431"/>
      <c r="AD10" s="1431"/>
      <c r="AE10" s="1431"/>
      <c r="AF10" s="1431"/>
      <c r="AG10" s="1431"/>
      <c r="AH10" s="1431"/>
      <c r="AI10" s="1431"/>
    </row>
    <row r="11" spans="1:35" ht="22.5" customHeight="1" x14ac:dyDescent="0.2">
      <c r="A11" s="1432" t="s">
        <v>4</v>
      </c>
      <c r="B11" s="1432"/>
      <c r="C11" s="1432"/>
      <c r="D11" s="1432"/>
      <c r="E11" s="1427" t="s">
        <v>5</v>
      </c>
      <c r="F11" s="1428"/>
      <c r="G11" s="1428"/>
      <c r="H11" s="1428"/>
      <c r="I11" s="1428"/>
      <c r="J11" s="1428"/>
      <c r="K11" s="1428"/>
      <c r="L11" s="1428"/>
      <c r="M11" s="1428"/>
      <c r="N11" s="1428"/>
      <c r="O11" s="1428"/>
      <c r="P11" s="1428"/>
      <c r="Q11" s="1428"/>
      <c r="R11" s="1428"/>
      <c r="S11" s="1428"/>
      <c r="T11" s="1428"/>
      <c r="U11" s="1428"/>
      <c r="V11" s="1428"/>
      <c r="W11" s="1428"/>
      <c r="X11" s="1428"/>
      <c r="Y11" s="1428"/>
      <c r="Z11" s="1428"/>
      <c r="AA11" s="1428" t="s">
        <v>6</v>
      </c>
      <c r="AB11" s="1428"/>
      <c r="AC11" s="1428"/>
      <c r="AD11" s="1428"/>
      <c r="AE11" s="1435"/>
      <c r="AF11" s="1432" t="s">
        <v>7</v>
      </c>
      <c r="AG11" s="1432"/>
      <c r="AH11" s="1432"/>
      <c r="AI11" s="347" t="s">
        <v>8</v>
      </c>
    </row>
    <row r="12" spans="1:35" s="28" customFormat="1" ht="15" customHeight="1" x14ac:dyDescent="0.25">
      <c r="A12" s="424" t="s">
        <v>9</v>
      </c>
      <c r="B12" s="424" t="s">
        <v>10</v>
      </c>
      <c r="C12" s="424" t="s">
        <v>11</v>
      </c>
      <c r="D12" s="424" t="s">
        <v>12</v>
      </c>
      <c r="E12" s="424" t="s">
        <v>13</v>
      </c>
      <c r="F12" s="424" t="s">
        <v>14</v>
      </c>
      <c r="G12" s="424" t="s">
        <v>15</v>
      </c>
      <c r="H12" s="1433" t="s">
        <v>16</v>
      </c>
      <c r="I12" s="1434"/>
      <c r="J12" s="424" t="s">
        <v>17</v>
      </c>
      <c r="K12" s="1433" t="s">
        <v>18</v>
      </c>
      <c r="L12" s="1434"/>
      <c r="M12" s="143"/>
      <c r="N12" s="143"/>
      <c r="O12" s="143"/>
      <c r="P12" s="143"/>
      <c r="Q12" s="1357" t="s">
        <v>19</v>
      </c>
      <c r="R12" s="1358"/>
      <c r="S12" s="1358"/>
      <c r="T12" s="1359"/>
      <c r="U12" s="1357" t="s">
        <v>20</v>
      </c>
      <c r="V12" s="1358"/>
      <c r="W12" s="1358"/>
      <c r="X12" s="1358"/>
      <c r="Y12" s="1358"/>
      <c r="Z12" s="1359"/>
      <c r="AA12" s="424" t="s">
        <v>21</v>
      </c>
      <c r="AB12" s="424" t="s">
        <v>22</v>
      </c>
      <c r="AC12" s="424" t="s">
        <v>23</v>
      </c>
      <c r="AD12" s="424" t="s">
        <v>24</v>
      </c>
      <c r="AE12" s="424" t="s">
        <v>360</v>
      </c>
      <c r="AF12" s="1433" t="s">
        <v>971</v>
      </c>
      <c r="AG12" s="1434"/>
      <c r="AH12" s="424" t="s">
        <v>27</v>
      </c>
      <c r="AI12" s="424" t="s">
        <v>28</v>
      </c>
    </row>
    <row r="13" spans="1:35" ht="36.75" customHeight="1" x14ac:dyDescent="0.2">
      <c r="A13" s="1416" t="s">
        <v>29</v>
      </c>
      <c r="B13" s="1416" t="s">
        <v>30</v>
      </c>
      <c r="C13" s="1416" t="s">
        <v>31</v>
      </c>
      <c r="D13" s="1416" t="s">
        <v>32</v>
      </c>
      <c r="E13" s="1417" t="s">
        <v>327</v>
      </c>
      <c r="F13" s="1417" t="s">
        <v>328</v>
      </c>
      <c r="G13" s="1386" t="s">
        <v>526</v>
      </c>
      <c r="H13" s="1436" t="s">
        <v>35</v>
      </c>
      <c r="I13" s="1436"/>
      <c r="J13" s="1417" t="s">
        <v>36</v>
      </c>
      <c r="K13" s="1437" t="s">
        <v>329</v>
      </c>
      <c r="L13" s="1437"/>
      <c r="M13" s="1369" t="s">
        <v>972</v>
      </c>
      <c r="N13" s="1369"/>
      <c r="O13" s="1369"/>
      <c r="P13" s="1369"/>
      <c r="Q13" s="1369" t="s">
        <v>973</v>
      </c>
      <c r="R13" s="1369"/>
      <c r="S13" s="1369"/>
      <c r="T13" s="1369"/>
      <c r="U13" s="1373" t="s">
        <v>40</v>
      </c>
      <c r="V13" s="1374"/>
      <c r="W13" s="1374"/>
      <c r="X13" s="1374"/>
      <c r="Y13" s="1374"/>
      <c r="Z13" s="1375"/>
      <c r="AA13" s="1451" t="s">
        <v>41</v>
      </c>
      <c r="AB13" s="1451" t="s">
        <v>332</v>
      </c>
      <c r="AC13" s="1451" t="s">
        <v>43</v>
      </c>
      <c r="AD13" s="1451"/>
      <c r="AE13" s="1451" t="s">
        <v>44</v>
      </c>
      <c r="AF13" s="1452" t="s">
        <v>45</v>
      </c>
      <c r="AG13" s="1452"/>
      <c r="AH13" s="1453" t="s">
        <v>46</v>
      </c>
      <c r="AI13" s="1450" t="s">
        <v>334</v>
      </c>
    </row>
    <row r="14" spans="1:35" ht="87.75" customHeight="1" x14ac:dyDescent="0.2">
      <c r="A14" s="1416"/>
      <c r="B14" s="1416"/>
      <c r="C14" s="1416"/>
      <c r="D14" s="1416"/>
      <c r="E14" s="1417"/>
      <c r="F14" s="1417"/>
      <c r="G14" s="1386"/>
      <c r="H14" s="349" t="s">
        <v>48</v>
      </c>
      <c r="I14" s="349" t="s">
        <v>49</v>
      </c>
      <c r="J14" s="1417"/>
      <c r="K14" s="351" t="s">
        <v>50</v>
      </c>
      <c r="L14" s="351" t="s">
        <v>51</v>
      </c>
      <c r="M14" s="352" t="s">
        <v>54</v>
      </c>
      <c r="N14" s="352" t="s">
        <v>55</v>
      </c>
      <c r="O14" s="352" t="s">
        <v>56</v>
      </c>
      <c r="P14" s="352" t="s">
        <v>57</v>
      </c>
      <c r="Q14" s="352" t="s">
        <v>54</v>
      </c>
      <c r="R14" s="352" t="s">
        <v>55</v>
      </c>
      <c r="S14" s="352" t="s">
        <v>56</v>
      </c>
      <c r="T14" s="352" t="s">
        <v>57</v>
      </c>
      <c r="U14" s="1373" t="s">
        <v>54</v>
      </c>
      <c r="V14" s="1375"/>
      <c r="W14" s="145" t="s">
        <v>55</v>
      </c>
      <c r="X14" s="145" t="s">
        <v>56</v>
      </c>
      <c r="Y14" s="145" t="s">
        <v>57</v>
      </c>
      <c r="Z14" s="145" t="s">
        <v>58</v>
      </c>
      <c r="AA14" s="1451"/>
      <c r="AB14" s="1451"/>
      <c r="AC14" s="348" t="s">
        <v>59</v>
      </c>
      <c r="AD14" s="348" t="s">
        <v>60</v>
      </c>
      <c r="AE14" s="1451"/>
      <c r="AF14" s="350" t="s">
        <v>61</v>
      </c>
      <c r="AG14" s="350" t="s">
        <v>62</v>
      </c>
      <c r="AH14" s="1453"/>
      <c r="AI14" s="1450"/>
    </row>
    <row r="15" spans="1:35" s="50" customFormat="1" ht="38.25" customHeight="1" x14ac:dyDescent="0.2">
      <c r="A15" s="1658"/>
      <c r="B15" s="1658"/>
      <c r="C15" s="1658"/>
      <c r="D15" s="1658"/>
      <c r="E15" s="1655" t="s">
        <v>65</v>
      </c>
      <c r="F15" s="1647" t="s">
        <v>974</v>
      </c>
      <c r="G15" s="1647" t="s">
        <v>574</v>
      </c>
      <c r="H15" s="1655" t="s">
        <v>119</v>
      </c>
      <c r="I15" s="1655"/>
      <c r="J15" s="1647" t="s">
        <v>975</v>
      </c>
      <c r="K15" s="1661">
        <v>41305</v>
      </c>
      <c r="L15" s="1661">
        <v>406881</v>
      </c>
      <c r="M15" s="1662">
        <v>0.25</v>
      </c>
      <c r="N15" s="1663">
        <v>0.25</v>
      </c>
      <c r="O15" s="1662">
        <v>0.25</v>
      </c>
      <c r="P15" s="1662">
        <v>0.25</v>
      </c>
      <c r="Q15" s="1662">
        <v>0.25</v>
      </c>
      <c r="R15" s="1662">
        <v>0.25</v>
      </c>
      <c r="S15" s="1662">
        <v>0.25</v>
      </c>
      <c r="T15" s="1662">
        <v>0.25</v>
      </c>
      <c r="U15" s="1662">
        <v>0.2</v>
      </c>
      <c r="V15" s="1631">
        <f>U15</f>
        <v>0.2</v>
      </c>
      <c r="W15" s="1665">
        <v>0.2</v>
      </c>
      <c r="X15" s="1662"/>
      <c r="Y15" s="1662"/>
      <c r="Z15" s="1664" t="s">
        <v>1209</v>
      </c>
      <c r="AA15" s="356" t="s">
        <v>69</v>
      </c>
      <c r="AB15" s="322" t="s">
        <v>976</v>
      </c>
      <c r="AC15" s="355">
        <v>41305</v>
      </c>
      <c r="AD15" s="355">
        <v>406881</v>
      </c>
      <c r="AE15" s="1659" t="s">
        <v>977</v>
      </c>
      <c r="AF15" s="356" t="s">
        <v>67</v>
      </c>
      <c r="AG15" s="356"/>
      <c r="AH15" s="320"/>
      <c r="AI15" s="1660">
        <v>4800000000</v>
      </c>
    </row>
    <row r="16" spans="1:35" s="50" customFormat="1" ht="38.25" customHeight="1" x14ac:dyDescent="0.2">
      <c r="A16" s="1658"/>
      <c r="B16" s="1658"/>
      <c r="C16" s="1658"/>
      <c r="D16" s="1658"/>
      <c r="E16" s="1655"/>
      <c r="F16" s="1647"/>
      <c r="G16" s="1647"/>
      <c r="H16" s="1655"/>
      <c r="I16" s="1655"/>
      <c r="J16" s="1647"/>
      <c r="K16" s="1661"/>
      <c r="L16" s="1661"/>
      <c r="M16" s="1662"/>
      <c r="N16" s="1663"/>
      <c r="O16" s="1662"/>
      <c r="P16" s="1662"/>
      <c r="Q16" s="1662"/>
      <c r="R16" s="1662"/>
      <c r="S16" s="1662"/>
      <c r="T16" s="1662"/>
      <c r="U16" s="1662"/>
      <c r="V16" s="1653"/>
      <c r="W16" s="1665"/>
      <c r="X16" s="1662"/>
      <c r="Y16" s="1662"/>
      <c r="Z16" s="1664"/>
      <c r="AA16" s="356" t="s">
        <v>73</v>
      </c>
      <c r="AB16" s="322" t="s">
        <v>978</v>
      </c>
      <c r="AC16" s="355">
        <v>41305</v>
      </c>
      <c r="AD16" s="355">
        <v>406881</v>
      </c>
      <c r="AE16" s="1659"/>
      <c r="AF16" s="356" t="s">
        <v>67</v>
      </c>
      <c r="AG16" s="356"/>
      <c r="AH16" s="320"/>
      <c r="AI16" s="1660"/>
    </row>
    <row r="17" spans="1:58" s="50" customFormat="1" ht="38.25" customHeight="1" x14ac:dyDescent="0.2">
      <c r="A17" s="1658"/>
      <c r="B17" s="1658"/>
      <c r="C17" s="1658"/>
      <c r="D17" s="1658"/>
      <c r="E17" s="1655"/>
      <c r="F17" s="1647"/>
      <c r="G17" s="1647"/>
      <c r="H17" s="1655"/>
      <c r="I17" s="1655"/>
      <c r="J17" s="1647"/>
      <c r="K17" s="1661"/>
      <c r="L17" s="1661"/>
      <c r="M17" s="1662"/>
      <c r="N17" s="1663"/>
      <c r="O17" s="1662"/>
      <c r="P17" s="1662"/>
      <c r="Q17" s="1662"/>
      <c r="R17" s="1662"/>
      <c r="S17" s="1662"/>
      <c r="T17" s="1662"/>
      <c r="U17" s="1662"/>
      <c r="V17" s="1653"/>
      <c r="W17" s="1665"/>
      <c r="X17" s="1662"/>
      <c r="Y17" s="1662"/>
      <c r="Z17" s="1664"/>
      <c r="AA17" s="356" t="s">
        <v>77</v>
      </c>
      <c r="AB17" s="322" t="s">
        <v>979</v>
      </c>
      <c r="AC17" s="355">
        <v>41305</v>
      </c>
      <c r="AD17" s="355">
        <v>406881</v>
      </c>
      <c r="AE17" s="1659"/>
      <c r="AF17" s="356" t="s">
        <v>67</v>
      </c>
      <c r="AG17" s="356"/>
      <c r="AH17" s="320"/>
      <c r="AI17" s="1660"/>
    </row>
    <row r="18" spans="1:58" s="50" customFormat="1" ht="38.25" customHeight="1" x14ac:dyDescent="0.2">
      <c r="A18" s="1658"/>
      <c r="B18" s="1658"/>
      <c r="C18" s="1658"/>
      <c r="D18" s="1658"/>
      <c r="E18" s="1655"/>
      <c r="F18" s="1647"/>
      <c r="G18" s="1647"/>
      <c r="H18" s="1655"/>
      <c r="I18" s="1655"/>
      <c r="J18" s="1647"/>
      <c r="K18" s="1661"/>
      <c r="L18" s="1661"/>
      <c r="M18" s="1662"/>
      <c r="N18" s="1663"/>
      <c r="O18" s="1662"/>
      <c r="P18" s="1662"/>
      <c r="Q18" s="1662"/>
      <c r="R18" s="1662"/>
      <c r="S18" s="1662"/>
      <c r="T18" s="1662"/>
      <c r="U18" s="1662"/>
      <c r="V18" s="1632"/>
      <c r="W18" s="1665"/>
      <c r="X18" s="1662"/>
      <c r="Y18" s="1662"/>
      <c r="Z18" s="1664"/>
      <c r="AA18" s="356" t="s">
        <v>80</v>
      </c>
      <c r="AB18" s="322" t="s">
        <v>980</v>
      </c>
      <c r="AC18" s="355">
        <v>41305</v>
      </c>
      <c r="AD18" s="355">
        <v>406881</v>
      </c>
      <c r="AE18" s="1659"/>
      <c r="AF18" s="356" t="s">
        <v>67</v>
      </c>
      <c r="AG18" s="356"/>
      <c r="AH18" s="320"/>
      <c r="AI18" s="1660"/>
    </row>
    <row r="19" spans="1:58" s="50" customFormat="1" ht="36.75" customHeight="1" x14ac:dyDescent="0.2">
      <c r="A19" s="1658"/>
      <c r="B19" s="1658"/>
      <c r="C19" s="1658"/>
      <c r="D19" s="1658"/>
      <c r="E19" s="1655" t="s">
        <v>84</v>
      </c>
      <c r="F19" s="1647" t="s">
        <v>981</v>
      </c>
      <c r="G19" s="1647" t="s">
        <v>574</v>
      </c>
      <c r="H19" s="1655" t="s">
        <v>119</v>
      </c>
      <c r="I19" s="1655"/>
      <c r="J19" s="1647" t="s">
        <v>982</v>
      </c>
      <c r="K19" s="1661">
        <v>41305</v>
      </c>
      <c r="L19" s="1661">
        <v>406881</v>
      </c>
      <c r="M19" s="1662">
        <v>0.25</v>
      </c>
      <c r="N19" s="1663">
        <v>0.25</v>
      </c>
      <c r="O19" s="1662">
        <v>0.25</v>
      </c>
      <c r="P19" s="1662">
        <v>0.25</v>
      </c>
      <c r="Q19" s="1662">
        <v>0.25</v>
      </c>
      <c r="R19" s="1662">
        <v>0.25</v>
      </c>
      <c r="S19" s="1662">
        <v>0.25</v>
      </c>
      <c r="T19" s="1662">
        <v>0.25</v>
      </c>
      <c r="U19" s="1662">
        <v>0.15</v>
      </c>
      <c r="V19" s="1631">
        <f>U19</f>
        <v>0.15</v>
      </c>
      <c r="W19" s="1666">
        <v>0.15</v>
      </c>
      <c r="X19" s="1662"/>
      <c r="Y19" s="1662"/>
      <c r="Z19" s="1664" t="s">
        <v>1210</v>
      </c>
      <c r="AA19" s="356" t="s">
        <v>87</v>
      </c>
      <c r="AB19" s="322" t="s">
        <v>983</v>
      </c>
      <c r="AC19" s="355">
        <v>41305</v>
      </c>
      <c r="AD19" s="355">
        <v>41639</v>
      </c>
      <c r="AE19" s="1659" t="s">
        <v>977</v>
      </c>
      <c r="AF19" s="356" t="s">
        <v>67</v>
      </c>
      <c r="AG19" s="356"/>
      <c r="AH19" s="320"/>
      <c r="AI19" s="1655">
        <v>0</v>
      </c>
    </row>
    <row r="20" spans="1:58" s="50" customFormat="1" ht="36.75" customHeight="1" x14ac:dyDescent="0.2">
      <c r="A20" s="1658"/>
      <c r="B20" s="1658"/>
      <c r="C20" s="1658"/>
      <c r="D20" s="1658"/>
      <c r="E20" s="1655"/>
      <c r="F20" s="1647"/>
      <c r="G20" s="1647"/>
      <c r="H20" s="1655"/>
      <c r="I20" s="1655"/>
      <c r="J20" s="1647"/>
      <c r="K20" s="1661"/>
      <c r="L20" s="1661"/>
      <c r="M20" s="1662"/>
      <c r="N20" s="1663"/>
      <c r="O20" s="1662"/>
      <c r="P20" s="1662"/>
      <c r="Q20" s="1662"/>
      <c r="R20" s="1662"/>
      <c r="S20" s="1662"/>
      <c r="T20" s="1662"/>
      <c r="U20" s="1662"/>
      <c r="V20" s="1653"/>
      <c r="W20" s="1666"/>
      <c r="X20" s="1662"/>
      <c r="Y20" s="1662"/>
      <c r="Z20" s="1664"/>
      <c r="AA20" s="356" t="s">
        <v>90</v>
      </c>
      <c r="AB20" s="322" t="s">
        <v>984</v>
      </c>
      <c r="AC20" s="355">
        <v>41305</v>
      </c>
      <c r="AD20" s="355">
        <v>41639</v>
      </c>
      <c r="AE20" s="1659"/>
      <c r="AF20" s="356" t="s">
        <v>67</v>
      </c>
      <c r="AG20" s="356"/>
      <c r="AH20" s="320"/>
      <c r="AI20" s="1655"/>
    </row>
    <row r="21" spans="1:58" s="50" customFormat="1" ht="36.75" customHeight="1" x14ac:dyDescent="0.2">
      <c r="A21" s="1658"/>
      <c r="B21" s="1658"/>
      <c r="C21" s="1658"/>
      <c r="D21" s="1658"/>
      <c r="E21" s="1655"/>
      <c r="F21" s="1647"/>
      <c r="G21" s="1647"/>
      <c r="H21" s="1655"/>
      <c r="I21" s="1655"/>
      <c r="J21" s="1647"/>
      <c r="K21" s="1661"/>
      <c r="L21" s="1661"/>
      <c r="M21" s="1662"/>
      <c r="N21" s="1663"/>
      <c r="O21" s="1662"/>
      <c r="P21" s="1662"/>
      <c r="Q21" s="1662"/>
      <c r="R21" s="1662"/>
      <c r="S21" s="1662"/>
      <c r="T21" s="1662"/>
      <c r="U21" s="1662"/>
      <c r="V21" s="1653"/>
      <c r="W21" s="1666"/>
      <c r="X21" s="1662"/>
      <c r="Y21" s="1662"/>
      <c r="Z21" s="1664"/>
      <c r="AA21" s="356" t="s">
        <v>336</v>
      </c>
      <c r="AB21" s="322" t="s">
        <v>985</v>
      </c>
      <c r="AC21" s="355">
        <v>41305</v>
      </c>
      <c r="AD21" s="355">
        <v>41639</v>
      </c>
      <c r="AE21" s="1659"/>
      <c r="AF21" s="356" t="s">
        <v>67</v>
      </c>
      <c r="AG21" s="356"/>
      <c r="AH21" s="320"/>
      <c r="AI21" s="1655"/>
    </row>
    <row r="22" spans="1:58" s="50" customFormat="1" ht="36.75" customHeight="1" x14ac:dyDescent="0.2">
      <c r="A22" s="1658"/>
      <c r="B22" s="1658"/>
      <c r="C22" s="1658"/>
      <c r="D22" s="1658"/>
      <c r="E22" s="1655"/>
      <c r="F22" s="1647"/>
      <c r="G22" s="1647"/>
      <c r="H22" s="1655"/>
      <c r="I22" s="1655"/>
      <c r="J22" s="1647"/>
      <c r="K22" s="1661"/>
      <c r="L22" s="1661"/>
      <c r="M22" s="1662"/>
      <c r="N22" s="1663"/>
      <c r="O22" s="1662"/>
      <c r="P22" s="1662"/>
      <c r="Q22" s="1662"/>
      <c r="R22" s="1662"/>
      <c r="S22" s="1662"/>
      <c r="T22" s="1662"/>
      <c r="U22" s="1662"/>
      <c r="V22" s="1632"/>
      <c r="W22" s="1666"/>
      <c r="X22" s="1662"/>
      <c r="Y22" s="1662"/>
      <c r="Z22" s="1664"/>
      <c r="AA22" s="356" t="s">
        <v>337</v>
      </c>
      <c r="AB22" s="322" t="s">
        <v>986</v>
      </c>
      <c r="AC22" s="355">
        <v>41305</v>
      </c>
      <c r="AD22" s="355">
        <v>41639</v>
      </c>
      <c r="AE22" s="1659"/>
      <c r="AF22" s="356" t="s">
        <v>67</v>
      </c>
      <c r="AG22" s="356"/>
      <c r="AH22" s="320"/>
      <c r="AI22" s="1655"/>
      <c r="BF22" s="50" t="s">
        <v>1211</v>
      </c>
    </row>
    <row r="23" spans="1:58" s="50" customFormat="1" ht="36.75" customHeight="1" x14ac:dyDescent="0.2">
      <c r="A23" s="1658"/>
      <c r="B23" s="1658"/>
      <c r="C23" s="1658"/>
      <c r="D23" s="1658"/>
      <c r="E23" s="1655" t="s">
        <v>93</v>
      </c>
      <c r="F23" s="1647" t="s">
        <v>1212</v>
      </c>
      <c r="G23" s="1647" t="s">
        <v>574</v>
      </c>
      <c r="H23" s="1655" t="s">
        <v>119</v>
      </c>
      <c r="I23" s="1655"/>
      <c r="J23" s="1647" t="s">
        <v>987</v>
      </c>
      <c r="K23" s="1661">
        <v>41305</v>
      </c>
      <c r="L23" s="1661">
        <v>406881</v>
      </c>
      <c r="M23" s="1662">
        <v>0</v>
      </c>
      <c r="N23" s="1663">
        <v>0</v>
      </c>
      <c r="O23" s="1662">
        <v>0.5</v>
      </c>
      <c r="P23" s="1662">
        <v>0.5</v>
      </c>
      <c r="Q23" s="1662">
        <v>0</v>
      </c>
      <c r="R23" s="1662">
        <v>0</v>
      </c>
      <c r="S23" s="1662">
        <v>0.5</v>
      </c>
      <c r="T23" s="1662">
        <v>0.5</v>
      </c>
      <c r="U23" s="1662">
        <v>0</v>
      </c>
      <c r="V23" s="1631">
        <f>U23</f>
        <v>0</v>
      </c>
      <c r="W23" s="1666">
        <v>0</v>
      </c>
      <c r="X23" s="1662"/>
      <c r="Y23" s="1662"/>
      <c r="Z23" s="1670"/>
      <c r="AA23" s="356" t="s">
        <v>97</v>
      </c>
      <c r="AB23" s="322" t="s">
        <v>988</v>
      </c>
      <c r="AC23" s="355">
        <v>41305</v>
      </c>
      <c r="AD23" s="355">
        <v>41639</v>
      </c>
      <c r="AE23" s="1659" t="s">
        <v>977</v>
      </c>
      <c r="AF23" s="356" t="s">
        <v>67</v>
      </c>
      <c r="AG23" s="356"/>
      <c r="AH23" s="320"/>
      <c r="AI23" s="1655">
        <v>0</v>
      </c>
    </row>
    <row r="24" spans="1:58" s="50" customFormat="1" ht="33" customHeight="1" x14ac:dyDescent="0.2">
      <c r="A24" s="1658"/>
      <c r="B24" s="1658"/>
      <c r="C24" s="1658"/>
      <c r="D24" s="1658"/>
      <c r="E24" s="1655"/>
      <c r="F24" s="1647"/>
      <c r="G24" s="1647"/>
      <c r="H24" s="1655"/>
      <c r="I24" s="1655"/>
      <c r="J24" s="1647"/>
      <c r="K24" s="1661"/>
      <c r="L24" s="1661"/>
      <c r="M24" s="1662"/>
      <c r="N24" s="1663"/>
      <c r="O24" s="1662"/>
      <c r="P24" s="1662"/>
      <c r="Q24" s="1662"/>
      <c r="R24" s="1662"/>
      <c r="S24" s="1662"/>
      <c r="T24" s="1662"/>
      <c r="U24" s="1662"/>
      <c r="V24" s="1653"/>
      <c r="W24" s="1666"/>
      <c r="X24" s="1662"/>
      <c r="Y24" s="1662"/>
      <c r="Z24" s="1670"/>
      <c r="AA24" s="356" t="s">
        <v>338</v>
      </c>
      <c r="AB24" s="322" t="s">
        <v>989</v>
      </c>
      <c r="AC24" s="355">
        <v>41305</v>
      </c>
      <c r="AD24" s="355">
        <v>41639</v>
      </c>
      <c r="AE24" s="1659"/>
      <c r="AF24" s="356" t="s">
        <v>67</v>
      </c>
      <c r="AG24" s="356"/>
      <c r="AH24" s="320"/>
      <c r="AI24" s="1655"/>
    </row>
    <row r="25" spans="1:58" s="50" customFormat="1" ht="45" x14ac:dyDescent="0.2">
      <c r="A25" s="1658"/>
      <c r="B25" s="1658"/>
      <c r="C25" s="1658"/>
      <c r="D25" s="1658"/>
      <c r="E25" s="1655"/>
      <c r="F25" s="1647"/>
      <c r="G25" s="1647"/>
      <c r="H25" s="1655"/>
      <c r="I25" s="1655"/>
      <c r="J25" s="1647"/>
      <c r="K25" s="1661"/>
      <c r="L25" s="1661"/>
      <c r="M25" s="1662"/>
      <c r="N25" s="1663"/>
      <c r="O25" s="1662"/>
      <c r="P25" s="1662"/>
      <c r="Q25" s="1662"/>
      <c r="R25" s="1662"/>
      <c r="S25" s="1662"/>
      <c r="T25" s="1662"/>
      <c r="U25" s="1662"/>
      <c r="V25" s="1653"/>
      <c r="W25" s="1666"/>
      <c r="X25" s="1662"/>
      <c r="Y25" s="1662"/>
      <c r="Z25" s="1670"/>
      <c r="AA25" s="356" t="s">
        <v>339</v>
      </c>
      <c r="AB25" s="322" t="s">
        <v>990</v>
      </c>
      <c r="AC25" s="355">
        <v>41305</v>
      </c>
      <c r="AD25" s="355">
        <v>41639</v>
      </c>
      <c r="AE25" s="1659"/>
      <c r="AF25" s="356" t="s">
        <v>67</v>
      </c>
      <c r="AG25" s="356"/>
      <c r="AH25" s="320"/>
      <c r="AI25" s="1655"/>
    </row>
    <row r="26" spans="1:58" s="50" customFormat="1" ht="45" x14ac:dyDescent="0.2">
      <c r="A26" s="1658"/>
      <c r="B26" s="1658"/>
      <c r="C26" s="1658"/>
      <c r="D26" s="1658"/>
      <c r="E26" s="1655"/>
      <c r="F26" s="1647"/>
      <c r="G26" s="1647"/>
      <c r="H26" s="1655"/>
      <c r="I26" s="1655"/>
      <c r="J26" s="1647"/>
      <c r="K26" s="1661"/>
      <c r="L26" s="1661"/>
      <c r="M26" s="1662"/>
      <c r="N26" s="1663"/>
      <c r="O26" s="1662"/>
      <c r="P26" s="1662"/>
      <c r="Q26" s="1662"/>
      <c r="R26" s="1662"/>
      <c r="S26" s="1662"/>
      <c r="T26" s="1662"/>
      <c r="U26" s="1662"/>
      <c r="V26" s="1632"/>
      <c r="W26" s="1666"/>
      <c r="X26" s="1662"/>
      <c r="Y26" s="1662"/>
      <c r="Z26" s="1670"/>
      <c r="AA26" s="356" t="s">
        <v>340</v>
      </c>
      <c r="AB26" s="322" t="s">
        <v>991</v>
      </c>
      <c r="AC26" s="355">
        <v>41305</v>
      </c>
      <c r="AD26" s="355">
        <v>41639</v>
      </c>
      <c r="AE26" s="1659"/>
      <c r="AF26" s="356" t="s">
        <v>67</v>
      </c>
      <c r="AG26" s="356"/>
      <c r="AH26" s="320"/>
      <c r="AI26" s="1655"/>
    </row>
    <row r="27" spans="1:58" s="50" customFormat="1" ht="38.25" customHeight="1" x14ac:dyDescent="0.2">
      <c r="A27" s="1658"/>
      <c r="B27" s="1658"/>
      <c r="C27" s="1658"/>
      <c r="D27" s="1658"/>
      <c r="E27" s="1655" t="s">
        <v>101</v>
      </c>
      <c r="F27" s="1647" t="s">
        <v>992</v>
      </c>
      <c r="G27" s="1647" t="s">
        <v>574</v>
      </c>
      <c r="H27" s="1655" t="s">
        <v>119</v>
      </c>
      <c r="I27" s="1655"/>
      <c r="J27" s="1647" t="s">
        <v>993</v>
      </c>
      <c r="K27" s="1661">
        <v>41305</v>
      </c>
      <c r="L27" s="1661">
        <v>406881</v>
      </c>
      <c r="M27" s="1662">
        <v>0.25</v>
      </c>
      <c r="N27" s="1663">
        <v>0.25</v>
      </c>
      <c r="O27" s="1662">
        <v>0.25</v>
      </c>
      <c r="P27" s="1662">
        <v>0.25</v>
      </c>
      <c r="Q27" s="1662">
        <v>0.25</v>
      </c>
      <c r="R27" s="1662">
        <v>0.25</v>
      </c>
      <c r="S27" s="1662">
        <v>0.25</v>
      </c>
      <c r="T27" s="1662">
        <v>0.25</v>
      </c>
      <c r="U27" s="1662">
        <v>0.1</v>
      </c>
      <c r="V27" s="1631">
        <f>U27</f>
        <v>0.1</v>
      </c>
      <c r="W27" s="1666">
        <v>0.1</v>
      </c>
      <c r="X27" s="1662"/>
      <c r="Y27" s="1662"/>
      <c r="Z27" s="1667" t="s">
        <v>1213</v>
      </c>
      <c r="AA27" s="356" t="s">
        <v>104</v>
      </c>
      <c r="AB27" s="322" t="s">
        <v>994</v>
      </c>
      <c r="AC27" s="355">
        <v>41305</v>
      </c>
      <c r="AD27" s="355">
        <v>406881</v>
      </c>
      <c r="AE27" s="1659" t="s">
        <v>977</v>
      </c>
      <c r="AF27" s="356" t="s">
        <v>67</v>
      </c>
      <c r="AG27" s="356"/>
      <c r="AH27" s="320"/>
      <c r="AI27" s="1655">
        <v>0</v>
      </c>
    </row>
    <row r="28" spans="1:58" s="50" customFormat="1" ht="33" customHeight="1" x14ac:dyDescent="0.2">
      <c r="A28" s="1658"/>
      <c r="B28" s="1658"/>
      <c r="C28" s="1658"/>
      <c r="D28" s="1658"/>
      <c r="E28" s="1655"/>
      <c r="F28" s="1647"/>
      <c r="G28" s="1647"/>
      <c r="H28" s="1655"/>
      <c r="I28" s="1655"/>
      <c r="J28" s="1647"/>
      <c r="K28" s="1661"/>
      <c r="L28" s="1661"/>
      <c r="M28" s="1662"/>
      <c r="N28" s="1663"/>
      <c r="O28" s="1662"/>
      <c r="P28" s="1662"/>
      <c r="Q28" s="1662"/>
      <c r="R28" s="1662"/>
      <c r="S28" s="1662"/>
      <c r="T28" s="1662"/>
      <c r="U28" s="1662"/>
      <c r="V28" s="1653"/>
      <c r="W28" s="1666"/>
      <c r="X28" s="1662"/>
      <c r="Y28" s="1662"/>
      <c r="Z28" s="1668"/>
      <c r="AA28" s="356" t="s">
        <v>341</v>
      </c>
      <c r="AB28" s="322" t="s">
        <v>995</v>
      </c>
      <c r="AC28" s="355">
        <v>41305</v>
      </c>
      <c r="AD28" s="355">
        <v>406881</v>
      </c>
      <c r="AE28" s="1659"/>
      <c r="AF28" s="356" t="s">
        <v>67</v>
      </c>
      <c r="AG28" s="356"/>
      <c r="AH28" s="320"/>
      <c r="AI28" s="1655"/>
    </row>
    <row r="29" spans="1:58" s="50" customFormat="1" ht="51" customHeight="1" x14ac:dyDescent="0.2">
      <c r="A29" s="1658"/>
      <c r="B29" s="1658"/>
      <c r="C29" s="1658"/>
      <c r="D29" s="1658"/>
      <c r="E29" s="1655"/>
      <c r="F29" s="1647"/>
      <c r="G29" s="1647"/>
      <c r="H29" s="1655"/>
      <c r="I29" s="1655"/>
      <c r="J29" s="1647"/>
      <c r="K29" s="1661"/>
      <c r="L29" s="1661"/>
      <c r="M29" s="1662"/>
      <c r="N29" s="1663"/>
      <c r="O29" s="1662"/>
      <c r="P29" s="1662"/>
      <c r="Q29" s="1662"/>
      <c r="R29" s="1662"/>
      <c r="S29" s="1662"/>
      <c r="T29" s="1662"/>
      <c r="U29" s="1662"/>
      <c r="V29" s="1653"/>
      <c r="W29" s="1666"/>
      <c r="X29" s="1662"/>
      <c r="Y29" s="1662"/>
      <c r="Z29" s="1668"/>
      <c r="AA29" s="356" t="s">
        <v>342</v>
      </c>
      <c r="AB29" s="322" t="s">
        <v>996</v>
      </c>
      <c r="AC29" s="355">
        <v>41305</v>
      </c>
      <c r="AD29" s="355">
        <v>406881</v>
      </c>
      <c r="AE29" s="1659"/>
      <c r="AF29" s="356" t="s">
        <v>67</v>
      </c>
      <c r="AG29" s="356"/>
      <c r="AH29" s="320"/>
      <c r="AI29" s="1655"/>
    </row>
    <row r="30" spans="1:58" s="50" customFormat="1" ht="30.75" customHeight="1" x14ac:dyDescent="0.2">
      <c r="A30" s="1658"/>
      <c r="B30" s="1658"/>
      <c r="C30" s="1658"/>
      <c r="D30" s="1658"/>
      <c r="E30" s="1655"/>
      <c r="F30" s="1647"/>
      <c r="G30" s="1647"/>
      <c r="H30" s="1655"/>
      <c r="I30" s="1655"/>
      <c r="J30" s="1647"/>
      <c r="K30" s="1661"/>
      <c r="L30" s="1661"/>
      <c r="M30" s="1662"/>
      <c r="N30" s="1663"/>
      <c r="O30" s="1662"/>
      <c r="P30" s="1662"/>
      <c r="Q30" s="1662"/>
      <c r="R30" s="1662"/>
      <c r="S30" s="1662"/>
      <c r="T30" s="1662"/>
      <c r="U30" s="1662"/>
      <c r="V30" s="1653"/>
      <c r="W30" s="1666"/>
      <c r="X30" s="1662"/>
      <c r="Y30" s="1662"/>
      <c r="Z30" s="1668"/>
      <c r="AA30" s="356" t="s">
        <v>343</v>
      </c>
      <c r="AB30" s="322" t="s">
        <v>997</v>
      </c>
      <c r="AC30" s="355">
        <v>41305</v>
      </c>
      <c r="AD30" s="355">
        <v>406881</v>
      </c>
      <c r="AE30" s="1659"/>
      <c r="AF30" s="356" t="s">
        <v>67</v>
      </c>
      <c r="AG30" s="356"/>
      <c r="AH30" s="320"/>
      <c r="AI30" s="1655"/>
    </row>
    <row r="31" spans="1:58" s="50" customFormat="1" ht="36.75" customHeight="1" x14ac:dyDescent="0.2">
      <c r="A31" s="1658"/>
      <c r="B31" s="1658"/>
      <c r="C31" s="1658"/>
      <c r="D31" s="1658"/>
      <c r="E31" s="1655"/>
      <c r="F31" s="1647"/>
      <c r="G31" s="1647"/>
      <c r="H31" s="1655"/>
      <c r="I31" s="1655"/>
      <c r="J31" s="1647"/>
      <c r="K31" s="1661"/>
      <c r="L31" s="1661"/>
      <c r="M31" s="1662"/>
      <c r="N31" s="1663"/>
      <c r="O31" s="1662"/>
      <c r="P31" s="1662"/>
      <c r="Q31" s="1662"/>
      <c r="R31" s="1662"/>
      <c r="S31" s="1662"/>
      <c r="T31" s="1662"/>
      <c r="U31" s="1662"/>
      <c r="V31" s="1632"/>
      <c r="W31" s="1666"/>
      <c r="X31" s="1662"/>
      <c r="Y31" s="1662"/>
      <c r="Z31" s="1669"/>
      <c r="AA31" s="356" t="s">
        <v>344</v>
      </c>
      <c r="AB31" s="322" t="s">
        <v>998</v>
      </c>
      <c r="AC31" s="355">
        <v>41305</v>
      </c>
      <c r="AD31" s="355">
        <v>406881</v>
      </c>
      <c r="AE31" s="1659"/>
      <c r="AF31" s="356" t="s">
        <v>67</v>
      </c>
      <c r="AG31" s="356"/>
      <c r="AH31" s="320"/>
      <c r="AI31" s="1655"/>
    </row>
    <row r="32" spans="1:58" s="50" customFormat="1" ht="59.25" customHeight="1" x14ac:dyDescent="0.2">
      <c r="A32" s="1658"/>
      <c r="B32" s="1658"/>
      <c r="C32" s="1658"/>
      <c r="D32" s="1658"/>
      <c r="E32" s="1655" t="s">
        <v>107</v>
      </c>
      <c r="F32" s="1647" t="s">
        <v>999</v>
      </c>
      <c r="G32" s="1647" t="s">
        <v>574</v>
      </c>
      <c r="H32" s="1655" t="s">
        <v>119</v>
      </c>
      <c r="I32" s="1655"/>
      <c r="J32" s="1647" t="s">
        <v>1000</v>
      </c>
      <c r="K32" s="1661">
        <v>41364</v>
      </c>
      <c r="L32" s="1661">
        <v>406881</v>
      </c>
      <c r="M32" s="1662">
        <v>0</v>
      </c>
      <c r="N32" s="1663">
        <v>1</v>
      </c>
      <c r="O32" s="1662">
        <v>0</v>
      </c>
      <c r="P32" s="1662">
        <v>0</v>
      </c>
      <c r="Q32" s="1662">
        <v>0</v>
      </c>
      <c r="R32" s="1662">
        <v>0.33329999999999999</v>
      </c>
      <c r="S32" s="1662">
        <v>0.33329999999999999</v>
      </c>
      <c r="T32" s="1662">
        <v>0.33329999999999999</v>
      </c>
      <c r="U32" s="1662">
        <v>0</v>
      </c>
      <c r="V32" s="1631">
        <f>U32</f>
        <v>0</v>
      </c>
      <c r="W32" s="1666">
        <v>1</v>
      </c>
      <c r="X32" s="1662"/>
      <c r="Y32" s="1662"/>
      <c r="Z32" s="1664" t="s">
        <v>1214</v>
      </c>
      <c r="AA32" s="356" t="s">
        <v>110</v>
      </c>
      <c r="AB32" s="322" t="s">
        <v>1001</v>
      </c>
      <c r="AC32" s="355">
        <v>41364</v>
      </c>
      <c r="AD32" s="355">
        <v>406881</v>
      </c>
      <c r="AE32" s="1659" t="s">
        <v>977</v>
      </c>
      <c r="AF32" s="356" t="s">
        <v>67</v>
      </c>
      <c r="AG32" s="356"/>
      <c r="AH32" s="320"/>
      <c r="AI32" s="1660">
        <v>500000000</v>
      </c>
    </row>
    <row r="33" spans="1:35" s="50" customFormat="1" ht="84" customHeight="1" x14ac:dyDescent="0.2">
      <c r="A33" s="1658"/>
      <c r="B33" s="1658"/>
      <c r="C33" s="1658"/>
      <c r="D33" s="1658"/>
      <c r="E33" s="1655"/>
      <c r="F33" s="1647"/>
      <c r="G33" s="1647"/>
      <c r="H33" s="1655"/>
      <c r="I33" s="1655"/>
      <c r="J33" s="1647"/>
      <c r="K33" s="1661"/>
      <c r="L33" s="1661"/>
      <c r="M33" s="1662"/>
      <c r="N33" s="1663"/>
      <c r="O33" s="1662"/>
      <c r="P33" s="1662"/>
      <c r="Q33" s="1662"/>
      <c r="R33" s="1662"/>
      <c r="S33" s="1662"/>
      <c r="T33" s="1662"/>
      <c r="U33" s="1662"/>
      <c r="V33" s="1632"/>
      <c r="W33" s="1666"/>
      <c r="X33" s="1662"/>
      <c r="Y33" s="1662"/>
      <c r="Z33" s="1664"/>
      <c r="AA33" s="356" t="s">
        <v>345</v>
      </c>
      <c r="AB33" s="322" t="s">
        <v>1002</v>
      </c>
      <c r="AC33" s="355">
        <v>41364</v>
      </c>
      <c r="AD33" s="355">
        <v>406881</v>
      </c>
      <c r="AE33" s="1659"/>
      <c r="AF33" s="356" t="s">
        <v>67</v>
      </c>
      <c r="AG33" s="356"/>
      <c r="AH33" s="320"/>
      <c r="AI33" s="1660"/>
    </row>
    <row r="34" spans="1:35" s="50" customFormat="1" ht="58.5" customHeight="1" x14ac:dyDescent="0.2">
      <c r="A34" s="1658"/>
      <c r="B34" s="1658"/>
      <c r="C34" s="1658"/>
      <c r="D34" s="1658"/>
      <c r="E34" s="1655" t="s">
        <v>114</v>
      </c>
      <c r="F34" s="1647" t="s">
        <v>1003</v>
      </c>
      <c r="G34" s="1647" t="s">
        <v>574</v>
      </c>
      <c r="H34" s="1655" t="s">
        <v>119</v>
      </c>
      <c r="I34" s="1655"/>
      <c r="J34" s="1647" t="s">
        <v>1004</v>
      </c>
      <c r="K34" s="1661">
        <v>41276</v>
      </c>
      <c r="L34" s="1661">
        <v>41639</v>
      </c>
      <c r="M34" s="1677">
        <f>[4]Ponderacion_Administrativa!G8</f>
        <v>8.3349999999999994E-2</v>
      </c>
      <c r="N34" s="1680">
        <v>0.08</v>
      </c>
      <c r="O34" s="1677">
        <f>[4]Ponderacion_Administrativa!I8</f>
        <v>0.41674999999999995</v>
      </c>
      <c r="P34" s="1677">
        <f>[4]Ponderacion_Administrativa!J8</f>
        <v>0.41674999999999995</v>
      </c>
      <c r="Q34" s="353">
        <v>0.25</v>
      </c>
      <c r="R34" s="353">
        <v>0.25</v>
      </c>
      <c r="S34" s="353">
        <v>0.25</v>
      </c>
      <c r="T34" s="353">
        <v>0.25</v>
      </c>
      <c r="U34" s="353">
        <v>0.2</v>
      </c>
      <c r="V34" s="1671">
        <v>7.17E-2</v>
      </c>
      <c r="W34" s="1683">
        <v>0.06</v>
      </c>
      <c r="X34" s="1631"/>
      <c r="Y34" s="1631"/>
      <c r="Z34" s="454" t="s">
        <v>1215</v>
      </c>
      <c r="AA34" s="356" t="s">
        <v>117</v>
      </c>
      <c r="AB34" s="322" t="s">
        <v>1005</v>
      </c>
      <c r="AC34" s="355">
        <v>41276</v>
      </c>
      <c r="AD34" s="355">
        <v>41639</v>
      </c>
      <c r="AE34" s="1674" t="s">
        <v>1216</v>
      </c>
      <c r="AF34" s="356" t="s">
        <v>67</v>
      </c>
      <c r="AG34" s="356"/>
      <c r="AH34" s="357"/>
      <c r="AI34" s="356"/>
    </row>
    <row r="35" spans="1:35" s="50" customFormat="1" ht="85.5" customHeight="1" x14ac:dyDescent="0.2">
      <c r="A35" s="1658"/>
      <c r="B35" s="1658"/>
      <c r="C35" s="1658"/>
      <c r="D35" s="1658"/>
      <c r="E35" s="1655"/>
      <c r="F35" s="1647"/>
      <c r="G35" s="1647"/>
      <c r="H35" s="1655"/>
      <c r="I35" s="1655"/>
      <c r="J35" s="1647"/>
      <c r="K35" s="1661"/>
      <c r="L35" s="1661"/>
      <c r="M35" s="1678"/>
      <c r="N35" s="1681"/>
      <c r="O35" s="1678"/>
      <c r="P35" s="1678"/>
      <c r="Q35" s="353">
        <v>0.25</v>
      </c>
      <c r="R35" s="353">
        <v>0.25</v>
      </c>
      <c r="S35" s="353">
        <v>0.25</v>
      </c>
      <c r="T35" s="353">
        <v>0.25</v>
      </c>
      <c r="U35" s="353">
        <v>0.23</v>
      </c>
      <c r="V35" s="1672"/>
      <c r="W35" s="1684"/>
      <c r="X35" s="1653"/>
      <c r="Y35" s="1653"/>
      <c r="Z35" s="454" t="s">
        <v>1217</v>
      </c>
      <c r="AA35" s="356" t="s">
        <v>346</v>
      </c>
      <c r="AB35" s="322" t="s">
        <v>1007</v>
      </c>
      <c r="AC35" s="355">
        <v>41276</v>
      </c>
      <c r="AD35" s="355">
        <v>41639</v>
      </c>
      <c r="AE35" s="1675"/>
      <c r="AF35" s="356"/>
      <c r="AG35" s="356" t="s">
        <v>67</v>
      </c>
      <c r="AH35" s="357"/>
      <c r="AI35" s="356"/>
    </row>
    <row r="36" spans="1:35" s="50" customFormat="1" ht="30.75" customHeight="1" x14ac:dyDescent="0.2">
      <c r="A36" s="1658"/>
      <c r="B36" s="1658"/>
      <c r="C36" s="1658"/>
      <c r="D36" s="1658"/>
      <c r="E36" s="1655"/>
      <c r="F36" s="1647"/>
      <c r="G36" s="1647"/>
      <c r="H36" s="1655"/>
      <c r="I36" s="1655"/>
      <c r="J36" s="1647"/>
      <c r="K36" s="1661"/>
      <c r="L36" s="1661"/>
      <c r="M36" s="1678"/>
      <c r="N36" s="1681"/>
      <c r="O36" s="1678"/>
      <c r="P36" s="1678"/>
      <c r="Q36" s="353">
        <v>0</v>
      </c>
      <c r="R36" s="353">
        <v>0</v>
      </c>
      <c r="S36" s="353">
        <v>0.5</v>
      </c>
      <c r="T36" s="353">
        <v>0.5</v>
      </c>
      <c r="U36" s="353">
        <v>0</v>
      </c>
      <c r="V36" s="1672"/>
      <c r="W36" s="325">
        <v>0</v>
      </c>
      <c r="X36" s="1653"/>
      <c r="Y36" s="1653"/>
      <c r="Z36" s="455"/>
      <c r="AA36" s="356" t="s">
        <v>968</v>
      </c>
      <c r="AB36" s="322" t="s">
        <v>1008</v>
      </c>
      <c r="AC36" s="355">
        <v>41276</v>
      </c>
      <c r="AD36" s="355">
        <v>41639</v>
      </c>
      <c r="AE36" s="1675"/>
      <c r="AF36" s="356" t="s">
        <v>67</v>
      </c>
      <c r="AG36" s="356"/>
      <c r="AH36" s="357"/>
      <c r="AI36" s="356"/>
    </row>
    <row r="37" spans="1:35" s="50" customFormat="1" ht="30.75" customHeight="1" x14ac:dyDescent="0.2">
      <c r="A37" s="1658"/>
      <c r="B37" s="1658"/>
      <c r="C37" s="1658"/>
      <c r="D37" s="1658"/>
      <c r="E37" s="1655"/>
      <c r="F37" s="1647"/>
      <c r="G37" s="1647"/>
      <c r="H37" s="1655"/>
      <c r="I37" s="1655"/>
      <c r="J37" s="1647"/>
      <c r="K37" s="1661"/>
      <c r="L37" s="1661"/>
      <c r="M37" s="1678"/>
      <c r="N37" s="1681"/>
      <c r="O37" s="1678"/>
      <c r="P37" s="1678"/>
      <c r="Q37" s="353">
        <v>0</v>
      </c>
      <c r="R37" s="353">
        <v>0</v>
      </c>
      <c r="S37" s="353">
        <v>0.5</v>
      </c>
      <c r="T37" s="353">
        <v>0.5</v>
      </c>
      <c r="U37" s="353">
        <v>0</v>
      </c>
      <c r="V37" s="1672"/>
      <c r="W37" s="325">
        <v>0</v>
      </c>
      <c r="X37" s="1653"/>
      <c r="Y37" s="1653"/>
      <c r="Z37" s="455"/>
      <c r="AA37" s="356" t="s">
        <v>969</v>
      </c>
      <c r="AB37" s="322" t="s">
        <v>1009</v>
      </c>
      <c r="AC37" s="355">
        <v>41276</v>
      </c>
      <c r="AD37" s="355">
        <v>41639</v>
      </c>
      <c r="AE37" s="1675"/>
      <c r="AF37" s="356"/>
      <c r="AG37" s="356" t="s">
        <v>67</v>
      </c>
      <c r="AH37" s="357"/>
      <c r="AI37" s="356"/>
    </row>
    <row r="38" spans="1:35" s="50" customFormat="1" ht="31.5" customHeight="1" x14ac:dyDescent="0.2">
      <c r="A38" s="1658"/>
      <c r="B38" s="1658"/>
      <c r="C38" s="1658"/>
      <c r="D38" s="1658"/>
      <c r="E38" s="1655"/>
      <c r="F38" s="1647"/>
      <c r="G38" s="1647"/>
      <c r="H38" s="1655"/>
      <c r="I38" s="1655"/>
      <c r="J38" s="1647"/>
      <c r="K38" s="1661"/>
      <c r="L38" s="1661"/>
      <c r="M38" s="1678"/>
      <c r="N38" s="1681"/>
      <c r="O38" s="1678"/>
      <c r="P38" s="1678"/>
      <c r="Q38" s="353">
        <v>0</v>
      </c>
      <c r="R38" s="353">
        <v>0</v>
      </c>
      <c r="S38" s="353">
        <v>0.5</v>
      </c>
      <c r="T38" s="353">
        <v>0.5</v>
      </c>
      <c r="U38" s="353">
        <v>0</v>
      </c>
      <c r="V38" s="1672"/>
      <c r="W38" s="325">
        <v>0</v>
      </c>
      <c r="X38" s="1653"/>
      <c r="Y38" s="1653"/>
      <c r="Z38" s="455"/>
      <c r="AA38" s="356" t="s">
        <v>1010</v>
      </c>
      <c r="AB38" s="322" t="s">
        <v>1011</v>
      </c>
      <c r="AC38" s="355">
        <v>41276</v>
      </c>
      <c r="AD38" s="355">
        <v>41639</v>
      </c>
      <c r="AE38" s="1675"/>
      <c r="AF38" s="356" t="s">
        <v>67</v>
      </c>
      <c r="AG38" s="356"/>
      <c r="AH38" s="357"/>
      <c r="AI38" s="356"/>
    </row>
    <row r="39" spans="1:35" s="50" customFormat="1" ht="37.5" customHeight="1" x14ac:dyDescent="0.2">
      <c r="A39" s="1658"/>
      <c r="B39" s="1658"/>
      <c r="C39" s="1658"/>
      <c r="D39" s="1658"/>
      <c r="E39" s="1655"/>
      <c r="F39" s="1647"/>
      <c r="G39" s="1647"/>
      <c r="H39" s="1655"/>
      <c r="I39" s="1655"/>
      <c r="J39" s="1647"/>
      <c r="K39" s="1661"/>
      <c r="L39" s="1661"/>
      <c r="M39" s="1679"/>
      <c r="N39" s="1682"/>
      <c r="O39" s="1679"/>
      <c r="P39" s="1679"/>
      <c r="Q39" s="353">
        <v>0</v>
      </c>
      <c r="R39" s="353">
        <v>0</v>
      </c>
      <c r="S39" s="353">
        <v>0.5</v>
      </c>
      <c r="T39" s="353">
        <v>0.5</v>
      </c>
      <c r="U39" s="353">
        <v>0</v>
      </c>
      <c r="V39" s="1673"/>
      <c r="W39" s="325">
        <v>0</v>
      </c>
      <c r="X39" s="1632"/>
      <c r="Y39" s="1632"/>
      <c r="Z39" s="455"/>
      <c r="AA39" s="356" t="s">
        <v>1012</v>
      </c>
      <c r="AB39" s="322" t="s">
        <v>1013</v>
      </c>
      <c r="AC39" s="355">
        <v>41276</v>
      </c>
      <c r="AD39" s="355">
        <v>41639</v>
      </c>
      <c r="AE39" s="1676"/>
      <c r="AF39" s="356"/>
      <c r="AG39" s="356" t="s">
        <v>67</v>
      </c>
      <c r="AH39" s="357"/>
      <c r="AI39" s="356"/>
    </row>
    <row r="40" spans="1:35" s="50" customFormat="1" ht="150" x14ac:dyDescent="0.2">
      <c r="A40" s="1647" t="s">
        <v>1014</v>
      </c>
      <c r="B40" s="1647" t="s">
        <v>1015</v>
      </c>
      <c r="C40" s="1650">
        <v>2012011000343</v>
      </c>
      <c r="D40" s="1698">
        <v>20000000000</v>
      </c>
      <c r="E40" s="1687" t="s">
        <v>121</v>
      </c>
      <c r="F40" s="1647" t="s">
        <v>1016</v>
      </c>
      <c r="G40" s="1647" t="s">
        <v>574</v>
      </c>
      <c r="H40" s="1655"/>
      <c r="I40" s="1655" t="s">
        <v>67</v>
      </c>
      <c r="J40" s="1647" t="s">
        <v>1017</v>
      </c>
      <c r="K40" s="1661">
        <v>41276</v>
      </c>
      <c r="L40" s="1661" t="s">
        <v>925</v>
      </c>
      <c r="M40" s="1677">
        <f>[4]Ponderacion_Administrativa!G13</f>
        <v>0.2</v>
      </c>
      <c r="N40" s="1680">
        <v>0.3</v>
      </c>
      <c r="O40" s="1677">
        <f>[4]Ponderacion_Administrativa!I13</f>
        <v>0.3</v>
      </c>
      <c r="P40" s="1677">
        <f>[4]Ponderacion_Administrativa!J13</f>
        <v>0.2</v>
      </c>
      <c r="Q40" s="321">
        <v>0.2</v>
      </c>
      <c r="R40" s="321">
        <v>0.3</v>
      </c>
      <c r="S40" s="321">
        <v>0.3</v>
      </c>
      <c r="T40" s="321">
        <v>0.2</v>
      </c>
      <c r="U40" s="321">
        <v>0.2</v>
      </c>
      <c r="V40" s="1656">
        <v>0.2</v>
      </c>
      <c r="W40" s="1688">
        <v>0.3</v>
      </c>
      <c r="X40" s="1656"/>
      <c r="Y40" s="1656"/>
      <c r="Z40" s="454" t="s">
        <v>1218</v>
      </c>
      <c r="AA40" s="356" t="s">
        <v>124</v>
      </c>
      <c r="AB40" s="322" t="s">
        <v>1018</v>
      </c>
      <c r="AC40" s="355">
        <v>41276</v>
      </c>
      <c r="AD40" s="355" t="s">
        <v>925</v>
      </c>
      <c r="AE40" s="360" t="s">
        <v>1006</v>
      </c>
      <c r="AF40" s="356" t="s">
        <v>67</v>
      </c>
      <c r="AG40" s="356"/>
      <c r="AH40" s="1685" t="s">
        <v>1019</v>
      </c>
      <c r="AI40" s="1686">
        <f>240000000+16000000+320000000</f>
        <v>576000000</v>
      </c>
    </row>
    <row r="41" spans="1:35" s="50" customFormat="1" ht="77.25" customHeight="1" x14ac:dyDescent="0.2">
      <c r="A41" s="1647"/>
      <c r="B41" s="1647"/>
      <c r="C41" s="1650"/>
      <c r="D41" s="1698"/>
      <c r="E41" s="1687"/>
      <c r="F41" s="1647"/>
      <c r="G41" s="1647"/>
      <c r="H41" s="1655"/>
      <c r="I41" s="1655"/>
      <c r="J41" s="1647"/>
      <c r="K41" s="1661"/>
      <c r="L41" s="1661"/>
      <c r="M41" s="1679"/>
      <c r="N41" s="1682"/>
      <c r="O41" s="1679"/>
      <c r="P41" s="1679"/>
      <c r="Q41" s="321">
        <v>0.2</v>
      </c>
      <c r="R41" s="321">
        <v>0.3</v>
      </c>
      <c r="S41" s="321">
        <v>0.3</v>
      </c>
      <c r="T41" s="321">
        <v>0.2</v>
      </c>
      <c r="U41" s="321">
        <v>0.2</v>
      </c>
      <c r="V41" s="1657"/>
      <c r="W41" s="1689"/>
      <c r="X41" s="1657"/>
      <c r="Y41" s="1657"/>
      <c r="Z41" s="454" t="s">
        <v>1219</v>
      </c>
      <c r="AA41" s="356" t="s">
        <v>1020</v>
      </c>
      <c r="AB41" s="322" t="s">
        <v>1021</v>
      </c>
      <c r="AC41" s="355">
        <v>41276</v>
      </c>
      <c r="AD41" s="355" t="s">
        <v>925</v>
      </c>
      <c r="AE41" s="360" t="s">
        <v>1006</v>
      </c>
      <c r="AF41" s="356" t="s">
        <v>67</v>
      </c>
      <c r="AG41" s="356"/>
      <c r="AH41" s="1685"/>
      <c r="AI41" s="1686"/>
    </row>
    <row r="42" spans="1:35" s="50" customFormat="1" ht="35.25" customHeight="1" x14ac:dyDescent="0.2">
      <c r="A42" s="1647"/>
      <c r="B42" s="1647"/>
      <c r="C42" s="1650"/>
      <c r="D42" s="1698"/>
      <c r="E42" s="1687" t="s">
        <v>127</v>
      </c>
      <c r="F42" s="1647" t="s">
        <v>1022</v>
      </c>
      <c r="G42" s="1647" t="s">
        <v>574</v>
      </c>
      <c r="H42" s="1655"/>
      <c r="I42" s="1655" t="s">
        <v>67</v>
      </c>
      <c r="J42" s="1647" t="s">
        <v>1022</v>
      </c>
      <c r="K42" s="1661">
        <v>41395</v>
      </c>
      <c r="L42" s="1661">
        <v>41639</v>
      </c>
      <c r="M42" s="1690">
        <f>+[4]Ponderacion_Administrativa!G28</f>
        <v>0</v>
      </c>
      <c r="N42" s="1693">
        <v>0.2</v>
      </c>
      <c r="O42" s="1690">
        <f>+[4]Ponderacion_Administrativa!I28</f>
        <v>0.4</v>
      </c>
      <c r="P42" s="1690">
        <f>+[4]Ponderacion_Administrativa!J28</f>
        <v>0.4</v>
      </c>
      <c r="Q42" s="321">
        <v>0</v>
      </c>
      <c r="R42" s="321">
        <v>0</v>
      </c>
      <c r="S42" s="321">
        <v>0.5</v>
      </c>
      <c r="T42" s="321">
        <v>0.5</v>
      </c>
      <c r="U42" s="321">
        <v>0</v>
      </c>
      <c r="V42" s="1656">
        <v>0</v>
      </c>
      <c r="W42" s="1688">
        <v>0.15</v>
      </c>
      <c r="X42" s="1656"/>
      <c r="Y42" s="1656"/>
      <c r="Z42" s="454" t="s">
        <v>1220</v>
      </c>
      <c r="AA42" s="356" t="s">
        <v>130</v>
      </c>
      <c r="AB42" s="322" t="s">
        <v>1023</v>
      </c>
      <c r="AC42" s="355">
        <v>41395</v>
      </c>
      <c r="AD42" s="355">
        <v>41639</v>
      </c>
      <c r="AE42" s="360" t="s">
        <v>1006</v>
      </c>
      <c r="AF42" s="356" t="s">
        <v>67</v>
      </c>
      <c r="AG42" s="356"/>
      <c r="AH42" s="1685" t="s">
        <v>1024</v>
      </c>
      <c r="AI42" s="1686">
        <f>491040000+2852000000+1537600000+60000000+3800352000+3224000000+513360000+1696320000+1686400000+39587072+373340928+150000000</f>
        <v>16424000000</v>
      </c>
    </row>
    <row r="43" spans="1:35" s="50" customFormat="1" ht="66" customHeight="1" x14ac:dyDescent="0.2">
      <c r="A43" s="1647"/>
      <c r="B43" s="1647"/>
      <c r="C43" s="1650"/>
      <c r="D43" s="1698"/>
      <c r="E43" s="1687"/>
      <c r="F43" s="1647"/>
      <c r="G43" s="1647"/>
      <c r="H43" s="1655"/>
      <c r="I43" s="1655"/>
      <c r="J43" s="1647"/>
      <c r="K43" s="1661"/>
      <c r="L43" s="1661"/>
      <c r="M43" s="1691"/>
      <c r="N43" s="1694"/>
      <c r="O43" s="1691"/>
      <c r="P43" s="1691"/>
      <c r="Q43" s="321">
        <v>0</v>
      </c>
      <c r="R43" s="321">
        <v>0</v>
      </c>
      <c r="S43" s="321">
        <v>0.5</v>
      </c>
      <c r="T43" s="321">
        <v>0.5</v>
      </c>
      <c r="U43" s="321">
        <v>0</v>
      </c>
      <c r="V43" s="1696"/>
      <c r="W43" s="1697"/>
      <c r="X43" s="1696"/>
      <c r="Y43" s="1696"/>
      <c r="Z43" s="454" t="s">
        <v>1221</v>
      </c>
      <c r="AA43" s="356" t="s">
        <v>737</v>
      </c>
      <c r="AB43" s="322" t="s">
        <v>1025</v>
      </c>
      <c r="AC43" s="355">
        <v>41395</v>
      </c>
      <c r="AD43" s="355">
        <v>41639</v>
      </c>
      <c r="AE43" s="360" t="s">
        <v>1006</v>
      </c>
      <c r="AF43" s="356" t="s">
        <v>67</v>
      </c>
      <c r="AG43" s="356"/>
      <c r="AH43" s="1685"/>
      <c r="AI43" s="1686"/>
    </row>
    <row r="44" spans="1:35" s="324" customFormat="1" ht="66" customHeight="1" x14ac:dyDescent="0.2">
      <c r="A44" s="1647"/>
      <c r="B44" s="1647"/>
      <c r="C44" s="1650"/>
      <c r="D44" s="1698"/>
      <c r="E44" s="1687"/>
      <c r="F44" s="1647"/>
      <c r="G44" s="1647"/>
      <c r="H44" s="1655"/>
      <c r="I44" s="1655"/>
      <c r="J44" s="1647"/>
      <c r="K44" s="1661"/>
      <c r="L44" s="1661"/>
      <c r="M44" s="1691"/>
      <c r="N44" s="1694"/>
      <c r="O44" s="1691"/>
      <c r="P44" s="1691"/>
      <c r="Q44" s="353">
        <v>0</v>
      </c>
      <c r="R44" s="353">
        <v>0</v>
      </c>
      <c r="S44" s="353">
        <v>0.5</v>
      </c>
      <c r="T44" s="353">
        <v>0.5</v>
      </c>
      <c r="U44" s="353">
        <v>0</v>
      </c>
      <c r="V44" s="1696"/>
      <c r="W44" s="1697"/>
      <c r="X44" s="1696"/>
      <c r="Y44" s="1696"/>
      <c r="Z44" s="454"/>
      <c r="AA44" s="356" t="s">
        <v>740</v>
      </c>
      <c r="AB44" s="34" t="s">
        <v>1026</v>
      </c>
      <c r="AC44" s="355">
        <v>41456</v>
      </c>
      <c r="AD44" s="355">
        <v>41639</v>
      </c>
      <c r="AE44" s="323" t="s">
        <v>1027</v>
      </c>
      <c r="AF44" s="356"/>
      <c r="AG44" s="356" t="s">
        <v>67</v>
      </c>
      <c r="AH44" s="1685"/>
      <c r="AI44" s="1686"/>
    </row>
    <row r="45" spans="1:35" s="324" customFormat="1" ht="57" customHeight="1" x14ac:dyDescent="0.2">
      <c r="A45" s="1647"/>
      <c r="B45" s="1647"/>
      <c r="C45" s="1650"/>
      <c r="D45" s="1698"/>
      <c r="E45" s="1687"/>
      <c r="F45" s="1647"/>
      <c r="G45" s="1647"/>
      <c r="H45" s="1655"/>
      <c r="I45" s="1655"/>
      <c r="J45" s="1647"/>
      <c r="K45" s="1661"/>
      <c r="L45" s="1661"/>
      <c r="M45" s="1692"/>
      <c r="N45" s="1695"/>
      <c r="O45" s="1692"/>
      <c r="P45" s="1692"/>
      <c r="Q45" s="353">
        <v>0</v>
      </c>
      <c r="R45" s="353">
        <v>0</v>
      </c>
      <c r="S45" s="353">
        <v>0.5</v>
      </c>
      <c r="T45" s="353">
        <v>0.5</v>
      </c>
      <c r="U45" s="353">
        <v>0</v>
      </c>
      <c r="V45" s="1657"/>
      <c r="W45" s="1689"/>
      <c r="X45" s="1657"/>
      <c r="Y45" s="1657"/>
      <c r="Z45" s="454"/>
      <c r="AA45" s="356" t="s">
        <v>1028</v>
      </c>
      <c r="AB45" s="34" t="s">
        <v>1029</v>
      </c>
      <c r="AC45" s="355">
        <v>41456</v>
      </c>
      <c r="AD45" s="355">
        <v>41475</v>
      </c>
      <c r="AE45" s="323" t="s">
        <v>1027</v>
      </c>
      <c r="AF45" s="356"/>
      <c r="AG45" s="356" t="s">
        <v>67</v>
      </c>
      <c r="AH45" s="1685"/>
      <c r="AI45" s="1686"/>
    </row>
    <row r="46" spans="1:35" s="50" customFormat="1" ht="33" customHeight="1" x14ac:dyDescent="0.2">
      <c r="A46" s="1647"/>
      <c r="B46" s="1647"/>
      <c r="C46" s="1650"/>
      <c r="D46" s="1698"/>
      <c r="E46" s="1687" t="s">
        <v>132</v>
      </c>
      <c r="F46" s="1647" t="s">
        <v>1030</v>
      </c>
      <c r="G46" s="1647" t="s">
        <v>574</v>
      </c>
      <c r="H46" s="1655"/>
      <c r="I46" s="1655" t="s">
        <v>67</v>
      </c>
      <c r="J46" s="1647" t="s">
        <v>1030</v>
      </c>
      <c r="K46" s="1661">
        <v>41395</v>
      </c>
      <c r="L46" s="1661">
        <v>41578</v>
      </c>
      <c r="M46" s="1677">
        <f>[4]Ponderacion_Administrativa!G19</f>
        <v>0</v>
      </c>
      <c r="N46" s="1680">
        <f>[4]Ponderacion_Administrativa!H19</f>
        <v>0</v>
      </c>
      <c r="O46" s="1677">
        <f>[4]Ponderacion_Administrativa!I19</f>
        <v>0.6</v>
      </c>
      <c r="P46" s="1677">
        <f>[4]Ponderacion_Administrativa!J19</f>
        <v>0.4</v>
      </c>
      <c r="Q46" s="321">
        <v>0</v>
      </c>
      <c r="R46" s="321">
        <v>0</v>
      </c>
      <c r="S46" s="321">
        <v>1</v>
      </c>
      <c r="T46" s="321">
        <v>0</v>
      </c>
      <c r="U46" s="321">
        <v>0</v>
      </c>
      <c r="V46" s="1656">
        <v>0</v>
      </c>
      <c r="W46" s="1688">
        <v>0</v>
      </c>
      <c r="X46" s="1656"/>
      <c r="Y46" s="1656"/>
      <c r="Z46" s="454"/>
      <c r="AA46" s="356" t="s">
        <v>136</v>
      </c>
      <c r="AB46" s="322" t="s">
        <v>1030</v>
      </c>
      <c r="AC46" s="1661">
        <v>41395</v>
      </c>
      <c r="AD46" s="1661">
        <v>41578</v>
      </c>
      <c r="AE46" s="1659" t="s">
        <v>1006</v>
      </c>
      <c r="AF46" s="1655" t="s">
        <v>67</v>
      </c>
      <c r="AG46" s="1655"/>
      <c r="AH46" s="1685" t="s">
        <v>1031</v>
      </c>
      <c r="AI46" s="1686">
        <v>2700000000</v>
      </c>
    </row>
    <row r="47" spans="1:35" s="50" customFormat="1" ht="35.25" customHeight="1" x14ac:dyDescent="0.2">
      <c r="A47" s="1647"/>
      <c r="B47" s="1647"/>
      <c r="C47" s="1650"/>
      <c r="D47" s="1698"/>
      <c r="E47" s="1687"/>
      <c r="F47" s="1647"/>
      <c r="G47" s="1647"/>
      <c r="H47" s="1655"/>
      <c r="I47" s="1655"/>
      <c r="J47" s="1647"/>
      <c r="K47" s="1661"/>
      <c r="L47" s="1661"/>
      <c r="M47" s="1679"/>
      <c r="N47" s="1682"/>
      <c r="O47" s="1679"/>
      <c r="P47" s="1679"/>
      <c r="Q47" s="321">
        <v>0</v>
      </c>
      <c r="R47" s="321">
        <v>0</v>
      </c>
      <c r="S47" s="321">
        <v>0.2</v>
      </c>
      <c r="T47" s="321">
        <v>0.8</v>
      </c>
      <c r="U47" s="321">
        <v>0</v>
      </c>
      <c r="V47" s="1657"/>
      <c r="W47" s="1689"/>
      <c r="X47" s="1657"/>
      <c r="Y47" s="1657"/>
      <c r="Z47" s="454"/>
      <c r="AA47" s="356" t="s">
        <v>747</v>
      </c>
      <c r="AB47" s="322" t="s">
        <v>1032</v>
      </c>
      <c r="AC47" s="1661"/>
      <c r="AD47" s="1661"/>
      <c r="AE47" s="1659"/>
      <c r="AF47" s="1655"/>
      <c r="AG47" s="1655"/>
      <c r="AH47" s="1685"/>
      <c r="AI47" s="1686"/>
    </row>
    <row r="48" spans="1:35" s="50" customFormat="1" ht="80.25" customHeight="1" x14ac:dyDescent="0.2">
      <c r="A48" s="1647"/>
      <c r="B48" s="1647"/>
      <c r="C48" s="1650"/>
      <c r="D48" s="1698"/>
      <c r="E48" s="1687" t="s">
        <v>140</v>
      </c>
      <c r="F48" s="1647" t="s">
        <v>1033</v>
      </c>
      <c r="G48" s="1647" t="s">
        <v>574</v>
      </c>
      <c r="H48" s="1655"/>
      <c r="I48" s="1655" t="s">
        <v>67</v>
      </c>
      <c r="J48" s="1647" t="s">
        <v>1034</v>
      </c>
      <c r="K48" s="1661">
        <v>41276</v>
      </c>
      <c r="L48" s="1661">
        <v>41639</v>
      </c>
      <c r="M48" s="1677">
        <f>[4]Ponderacion_Administrativa!G23</f>
        <v>0.125</v>
      </c>
      <c r="N48" s="1680">
        <v>0.18</v>
      </c>
      <c r="O48" s="1677">
        <f>[4]Ponderacion_Administrativa!I23</f>
        <v>0.27500000000000002</v>
      </c>
      <c r="P48" s="1677">
        <f>[4]Ponderacion_Administrativa!J23</f>
        <v>0.42499999999999999</v>
      </c>
      <c r="Q48" s="321">
        <v>0</v>
      </c>
      <c r="R48" s="321">
        <v>0.1</v>
      </c>
      <c r="S48" s="321">
        <v>0.3</v>
      </c>
      <c r="T48" s="321">
        <v>0.6</v>
      </c>
      <c r="U48" s="321">
        <v>0</v>
      </c>
      <c r="V48" s="1656">
        <f>M48</f>
        <v>0.125</v>
      </c>
      <c r="W48" s="1688">
        <v>0.18</v>
      </c>
      <c r="X48" s="1656"/>
      <c r="Y48" s="1656"/>
      <c r="Z48" s="454" t="s">
        <v>1222</v>
      </c>
      <c r="AA48" s="356" t="s">
        <v>143</v>
      </c>
      <c r="AB48" s="322" t="s">
        <v>1035</v>
      </c>
      <c r="AC48" s="355">
        <v>41276</v>
      </c>
      <c r="AD48" s="355">
        <v>41639</v>
      </c>
      <c r="AE48" s="360" t="s">
        <v>1006</v>
      </c>
      <c r="AF48" s="356" t="s">
        <v>67</v>
      </c>
      <c r="AG48" s="356"/>
      <c r="AH48" s="357" t="s">
        <v>1036</v>
      </c>
      <c r="AI48" s="358">
        <v>150000000</v>
      </c>
    </row>
    <row r="49" spans="1:35" s="50" customFormat="1" ht="69" customHeight="1" x14ac:dyDescent="0.2">
      <c r="A49" s="1647"/>
      <c r="B49" s="1647"/>
      <c r="C49" s="1650"/>
      <c r="D49" s="1698"/>
      <c r="E49" s="1687"/>
      <c r="F49" s="1647"/>
      <c r="G49" s="1647"/>
      <c r="H49" s="1655"/>
      <c r="I49" s="1655"/>
      <c r="J49" s="1647"/>
      <c r="K49" s="1661"/>
      <c r="L49" s="1661"/>
      <c r="M49" s="1679"/>
      <c r="N49" s="1682"/>
      <c r="O49" s="1679"/>
      <c r="P49" s="1679"/>
      <c r="Q49" s="321">
        <v>0.25</v>
      </c>
      <c r="R49" s="321">
        <v>0.25</v>
      </c>
      <c r="S49" s="321">
        <v>0.25</v>
      </c>
      <c r="T49" s="321">
        <v>0.25</v>
      </c>
      <c r="U49" s="321">
        <v>0.25</v>
      </c>
      <c r="V49" s="1657"/>
      <c r="W49" s="1689"/>
      <c r="X49" s="1657"/>
      <c r="Y49" s="1657"/>
      <c r="Z49" s="454" t="s">
        <v>1037</v>
      </c>
      <c r="AA49" s="356" t="s">
        <v>926</v>
      </c>
      <c r="AB49" s="322" t="s">
        <v>1038</v>
      </c>
      <c r="AC49" s="355">
        <v>41276</v>
      </c>
      <c r="AD49" s="355">
        <v>41639</v>
      </c>
      <c r="AE49" s="360" t="s">
        <v>1006</v>
      </c>
      <c r="AF49" s="356"/>
      <c r="AG49" s="356"/>
      <c r="AH49" s="357" t="s">
        <v>1039</v>
      </c>
      <c r="AI49" s="358">
        <v>150000000</v>
      </c>
    </row>
    <row r="50" spans="1:35" s="50" customFormat="1" ht="50.25" customHeight="1" x14ac:dyDescent="0.2">
      <c r="A50" s="1647" t="s">
        <v>1040</v>
      </c>
      <c r="B50" s="1647" t="s">
        <v>1041</v>
      </c>
      <c r="C50" s="1650">
        <v>2012011000345</v>
      </c>
      <c r="D50" s="1698">
        <v>20000000000</v>
      </c>
      <c r="E50" s="1687" t="s">
        <v>762</v>
      </c>
      <c r="F50" s="1647" t="s">
        <v>1042</v>
      </c>
      <c r="G50" s="1647" t="s">
        <v>574</v>
      </c>
      <c r="H50" s="1655"/>
      <c r="I50" s="1687" t="s">
        <v>67</v>
      </c>
      <c r="J50" s="1647" t="s">
        <v>1043</v>
      </c>
      <c r="K50" s="1661">
        <v>41276</v>
      </c>
      <c r="L50" s="1661">
        <v>41639</v>
      </c>
      <c r="M50" s="1677">
        <f>+[4]Ponderacion_Administrativa!G28</f>
        <v>0</v>
      </c>
      <c r="N50" s="1680">
        <v>0.2</v>
      </c>
      <c r="O50" s="1677">
        <v>0.4</v>
      </c>
      <c r="P50" s="1677">
        <f>[4]Ponderacion_Administrativa!J28</f>
        <v>0.4</v>
      </c>
      <c r="Q50" s="321">
        <v>0</v>
      </c>
      <c r="R50" s="321">
        <v>0.2</v>
      </c>
      <c r="S50" s="321">
        <v>0.4</v>
      </c>
      <c r="T50" s="321">
        <v>0.4</v>
      </c>
      <c r="U50" s="321">
        <v>0</v>
      </c>
      <c r="V50" s="1656">
        <v>0</v>
      </c>
      <c r="W50" s="1688">
        <v>0.1</v>
      </c>
      <c r="X50" s="1656"/>
      <c r="Y50" s="1656"/>
      <c r="Z50" s="1628" t="s">
        <v>1223</v>
      </c>
      <c r="AA50" s="356" t="s">
        <v>766</v>
      </c>
      <c r="AB50" s="322" t="s">
        <v>1044</v>
      </c>
      <c r="AC50" s="355">
        <v>41276</v>
      </c>
      <c r="AD50" s="355">
        <v>41639</v>
      </c>
      <c r="AE50" s="360" t="s">
        <v>1006</v>
      </c>
      <c r="AF50" s="356" t="s">
        <v>67</v>
      </c>
      <c r="AG50" s="356"/>
      <c r="AH50" s="357" t="s">
        <v>1045</v>
      </c>
      <c r="AI50" s="358">
        <f>20000000000-150000000</f>
        <v>19850000000</v>
      </c>
    </row>
    <row r="51" spans="1:35" s="50" customFormat="1" ht="90" customHeight="1" x14ac:dyDescent="0.2">
      <c r="A51" s="1647"/>
      <c r="B51" s="1647"/>
      <c r="C51" s="1650"/>
      <c r="D51" s="1698"/>
      <c r="E51" s="1687"/>
      <c r="F51" s="1647"/>
      <c r="G51" s="1647"/>
      <c r="H51" s="1655"/>
      <c r="I51" s="1687"/>
      <c r="J51" s="1647"/>
      <c r="K51" s="1661"/>
      <c r="L51" s="1661"/>
      <c r="M51" s="1679"/>
      <c r="N51" s="1682"/>
      <c r="O51" s="1699"/>
      <c r="P51" s="1699"/>
      <c r="Q51" s="321">
        <v>0</v>
      </c>
      <c r="R51" s="321">
        <v>0.2</v>
      </c>
      <c r="S51" s="321">
        <v>0.4</v>
      </c>
      <c r="T51" s="321">
        <v>0.4</v>
      </c>
      <c r="U51" s="321">
        <v>0</v>
      </c>
      <c r="V51" s="1657"/>
      <c r="W51" s="1689"/>
      <c r="X51" s="1657"/>
      <c r="Y51" s="1657"/>
      <c r="Z51" s="1629"/>
      <c r="AA51" s="356" t="s">
        <v>770</v>
      </c>
      <c r="AB51" s="322" t="s">
        <v>1046</v>
      </c>
      <c r="AC51" s="355">
        <v>41276</v>
      </c>
      <c r="AD51" s="355">
        <v>41639</v>
      </c>
      <c r="AE51" s="360" t="s">
        <v>1006</v>
      </c>
      <c r="AF51" s="356" t="s">
        <v>67</v>
      </c>
      <c r="AG51" s="356"/>
      <c r="AH51" s="357" t="s">
        <v>1036</v>
      </c>
      <c r="AI51" s="358">
        <v>150000000</v>
      </c>
    </row>
    <row r="52" spans="1:35" s="50" customFormat="1" ht="55.5" customHeight="1" x14ac:dyDescent="0.2">
      <c r="A52" s="1658"/>
      <c r="B52" s="1658"/>
      <c r="C52" s="1658"/>
      <c r="D52" s="1658"/>
      <c r="E52" s="1655" t="s">
        <v>776</v>
      </c>
      <c r="F52" s="1647" t="s">
        <v>1047</v>
      </c>
      <c r="G52" s="1647" t="s">
        <v>574</v>
      </c>
      <c r="H52" s="1655" t="s">
        <v>67</v>
      </c>
      <c r="I52" s="1655"/>
      <c r="J52" s="1647" t="s">
        <v>1048</v>
      </c>
      <c r="K52" s="1661">
        <v>41282</v>
      </c>
      <c r="L52" s="1661">
        <v>41639</v>
      </c>
      <c r="M52" s="1700">
        <f>[4]Ponderacion_Administrativa!G36</f>
        <v>0.25</v>
      </c>
      <c r="N52" s="1701">
        <v>0.13</v>
      </c>
      <c r="O52" s="1700">
        <f>[4]Ponderacion_Administrativa!I36</f>
        <v>0.31000000000000005</v>
      </c>
      <c r="P52" s="1700">
        <f>[4]Ponderacion_Administrativa!J36</f>
        <v>0.31000000000000005</v>
      </c>
      <c r="Q52" s="353">
        <v>1</v>
      </c>
      <c r="R52" s="353">
        <v>0</v>
      </c>
      <c r="S52" s="353">
        <v>0</v>
      </c>
      <c r="T52" s="353">
        <v>0</v>
      </c>
      <c r="U52" s="353">
        <v>1</v>
      </c>
      <c r="V52" s="1631">
        <f>M52</f>
        <v>0.25</v>
      </c>
      <c r="W52" s="1702">
        <v>0.1</v>
      </c>
      <c r="X52" s="1631"/>
      <c r="Y52" s="1631"/>
      <c r="Z52" s="454" t="s">
        <v>1224</v>
      </c>
      <c r="AA52" s="356" t="s">
        <v>779</v>
      </c>
      <c r="AB52" s="322" t="s">
        <v>1049</v>
      </c>
      <c r="AC52" s="355">
        <v>41276</v>
      </c>
      <c r="AD52" s="355">
        <v>41364</v>
      </c>
      <c r="AE52" s="1659" t="s">
        <v>1006</v>
      </c>
      <c r="AF52" s="1655"/>
      <c r="AG52" s="1655" t="s">
        <v>67</v>
      </c>
      <c r="AH52" s="320" t="s">
        <v>1050</v>
      </c>
      <c r="AI52" s="357"/>
    </row>
    <row r="53" spans="1:35" s="50" customFormat="1" ht="270" x14ac:dyDescent="0.2">
      <c r="A53" s="1658"/>
      <c r="B53" s="1658"/>
      <c r="C53" s="1658"/>
      <c r="D53" s="1658"/>
      <c r="E53" s="1655"/>
      <c r="F53" s="1647"/>
      <c r="G53" s="1647"/>
      <c r="H53" s="1655"/>
      <c r="I53" s="1655"/>
      <c r="J53" s="1647"/>
      <c r="K53" s="1661"/>
      <c r="L53" s="1661"/>
      <c r="M53" s="1678"/>
      <c r="N53" s="1681"/>
      <c r="O53" s="1678"/>
      <c r="P53" s="1678"/>
      <c r="Q53" s="353">
        <v>0</v>
      </c>
      <c r="R53" s="353">
        <v>0.2</v>
      </c>
      <c r="S53" s="353">
        <v>0.4</v>
      </c>
      <c r="T53" s="353">
        <v>0.4</v>
      </c>
      <c r="U53" s="353">
        <v>0</v>
      </c>
      <c r="V53" s="1653"/>
      <c r="W53" s="1703"/>
      <c r="X53" s="1653"/>
      <c r="Y53" s="1653"/>
      <c r="Z53" s="455" t="s">
        <v>1225</v>
      </c>
      <c r="AA53" s="356" t="s">
        <v>927</v>
      </c>
      <c r="AB53" s="322" t="s">
        <v>1226</v>
      </c>
      <c r="AC53" s="355">
        <v>41333</v>
      </c>
      <c r="AD53" s="355">
        <v>41639</v>
      </c>
      <c r="AE53" s="1659"/>
      <c r="AF53" s="1655"/>
      <c r="AG53" s="1655"/>
      <c r="AH53" s="320" t="s">
        <v>1051</v>
      </c>
      <c r="AI53" s="357"/>
    </row>
    <row r="54" spans="1:35" s="50" customFormat="1" ht="90" x14ac:dyDescent="0.2">
      <c r="A54" s="1658"/>
      <c r="B54" s="1658"/>
      <c r="C54" s="1658"/>
      <c r="D54" s="1658"/>
      <c r="E54" s="1655"/>
      <c r="F54" s="1647"/>
      <c r="G54" s="1647"/>
      <c r="H54" s="1655"/>
      <c r="I54" s="1655"/>
      <c r="J54" s="1647"/>
      <c r="K54" s="1661"/>
      <c r="L54" s="1661"/>
      <c r="M54" s="1678"/>
      <c r="N54" s="1681"/>
      <c r="O54" s="1678"/>
      <c r="P54" s="1678"/>
      <c r="Q54" s="353">
        <v>0.25</v>
      </c>
      <c r="R54" s="353">
        <v>0.25</v>
      </c>
      <c r="S54" s="353">
        <v>0.25</v>
      </c>
      <c r="T54" s="353">
        <v>0.25</v>
      </c>
      <c r="U54" s="353">
        <v>0.25</v>
      </c>
      <c r="V54" s="1653"/>
      <c r="W54" s="1703"/>
      <c r="X54" s="1653"/>
      <c r="Y54" s="1653"/>
      <c r="Z54" s="454" t="s">
        <v>1052</v>
      </c>
      <c r="AA54" s="356" t="s">
        <v>928</v>
      </c>
      <c r="AB54" s="456" t="s">
        <v>1053</v>
      </c>
      <c r="AC54" s="355">
        <v>41282</v>
      </c>
      <c r="AD54" s="355">
        <v>41639</v>
      </c>
      <c r="AE54" s="1659"/>
      <c r="AF54" s="1655"/>
      <c r="AG54" s="1655"/>
      <c r="AH54" s="320" t="s">
        <v>1054</v>
      </c>
      <c r="AI54" s="357"/>
    </row>
    <row r="55" spans="1:35" s="50" customFormat="1" ht="43.5" customHeight="1" x14ac:dyDescent="0.2">
      <c r="A55" s="1658"/>
      <c r="B55" s="1658"/>
      <c r="C55" s="1658"/>
      <c r="D55" s="1658"/>
      <c r="E55" s="1655"/>
      <c r="F55" s="1647"/>
      <c r="G55" s="1647"/>
      <c r="H55" s="1655"/>
      <c r="I55" s="1655"/>
      <c r="J55" s="1647"/>
      <c r="K55" s="1661"/>
      <c r="L55" s="1661"/>
      <c r="M55" s="1678"/>
      <c r="N55" s="1681"/>
      <c r="O55" s="1678"/>
      <c r="P55" s="1678"/>
      <c r="Q55" s="353">
        <v>0</v>
      </c>
      <c r="R55" s="353">
        <v>0.2</v>
      </c>
      <c r="S55" s="353">
        <v>0.4</v>
      </c>
      <c r="T55" s="353">
        <v>0.4</v>
      </c>
      <c r="U55" s="353">
        <v>0</v>
      </c>
      <c r="V55" s="1653"/>
      <c r="W55" s="1703"/>
      <c r="X55" s="1653"/>
      <c r="Y55" s="1653"/>
      <c r="Z55" s="455"/>
      <c r="AA55" s="356" t="s">
        <v>1055</v>
      </c>
      <c r="AB55" s="322" t="s">
        <v>1227</v>
      </c>
      <c r="AC55" s="355">
        <v>41333</v>
      </c>
      <c r="AD55" s="355">
        <v>41639</v>
      </c>
      <c r="AE55" s="1659"/>
      <c r="AF55" s="1655"/>
      <c r="AG55" s="1655"/>
      <c r="AH55" s="320" t="s">
        <v>1056</v>
      </c>
      <c r="AI55" s="357"/>
    </row>
    <row r="56" spans="1:35" s="50" customFormat="1" ht="43.5" customHeight="1" x14ac:dyDescent="0.2">
      <c r="A56" s="1658"/>
      <c r="B56" s="1658"/>
      <c r="C56" s="1658"/>
      <c r="D56" s="1658"/>
      <c r="E56" s="1655"/>
      <c r="F56" s="1647"/>
      <c r="G56" s="1647"/>
      <c r="H56" s="1655"/>
      <c r="I56" s="1655"/>
      <c r="J56" s="1647"/>
      <c r="K56" s="1661"/>
      <c r="L56" s="1661"/>
      <c r="M56" s="1679"/>
      <c r="N56" s="1682"/>
      <c r="O56" s="1679"/>
      <c r="P56" s="1679"/>
      <c r="Q56" s="361">
        <v>0</v>
      </c>
      <c r="R56" s="361">
        <v>0</v>
      </c>
      <c r="S56" s="361">
        <v>0.5</v>
      </c>
      <c r="T56" s="361">
        <v>0.5</v>
      </c>
      <c r="U56" s="361">
        <v>0</v>
      </c>
      <c r="V56" s="1632"/>
      <c r="W56" s="1704"/>
      <c r="X56" s="1632"/>
      <c r="Y56" s="1632"/>
      <c r="Z56" s="457"/>
      <c r="AA56" s="356" t="s">
        <v>1057</v>
      </c>
      <c r="AB56" s="322" t="s">
        <v>1058</v>
      </c>
      <c r="AC56" s="355">
        <v>41365</v>
      </c>
      <c r="AD56" s="355">
        <v>41638</v>
      </c>
      <c r="AE56" s="1659"/>
      <c r="AF56" s="1655"/>
      <c r="AG56" s="1655"/>
      <c r="AH56" s="320" t="s">
        <v>1059</v>
      </c>
      <c r="AI56" s="357"/>
    </row>
    <row r="57" spans="1:35" s="50" customFormat="1" ht="105.75" customHeight="1" x14ac:dyDescent="0.2">
      <c r="A57" s="1658"/>
      <c r="B57" s="1658"/>
      <c r="C57" s="1658"/>
      <c r="D57" s="1658"/>
      <c r="E57" s="356" t="s">
        <v>784</v>
      </c>
      <c r="F57" s="359" t="s">
        <v>1060</v>
      </c>
      <c r="G57" s="359" t="s">
        <v>574</v>
      </c>
      <c r="H57" s="356" t="s">
        <v>67</v>
      </c>
      <c r="I57" s="357"/>
      <c r="J57" s="34" t="s">
        <v>1061</v>
      </c>
      <c r="K57" s="35">
        <v>41275</v>
      </c>
      <c r="L57" s="35">
        <v>41638</v>
      </c>
      <c r="M57" s="330">
        <v>0.25</v>
      </c>
      <c r="N57" s="1006">
        <v>0.25</v>
      </c>
      <c r="O57" s="330">
        <v>0.25</v>
      </c>
      <c r="P57" s="330">
        <v>0.25</v>
      </c>
      <c r="Q57" s="353">
        <v>0.25</v>
      </c>
      <c r="R57" s="353">
        <v>0.25</v>
      </c>
      <c r="S57" s="353">
        <v>0.25</v>
      </c>
      <c r="T57" s="353">
        <v>0.25</v>
      </c>
      <c r="U57" s="353">
        <v>0.25</v>
      </c>
      <c r="V57" s="353">
        <v>0.25</v>
      </c>
      <c r="W57" s="326">
        <v>0.25</v>
      </c>
      <c r="X57" s="330"/>
      <c r="Y57" s="330"/>
      <c r="Z57" s="454" t="s">
        <v>1062</v>
      </c>
      <c r="AA57" s="356" t="s">
        <v>787</v>
      </c>
      <c r="AB57" s="34" t="s">
        <v>1061</v>
      </c>
      <c r="AC57" s="355">
        <v>41275</v>
      </c>
      <c r="AD57" s="355">
        <v>41639</v>
      </c>
      <c r="AE57" s="323" t="s">
        <v>1027</v>
      </c>
      <c r="AF57" s="356"/>
      <c r="AG57" s="356" t="s">
        <v>67</v>
      </c>
      <c r="AH57" s="34" t="s">
        <v>1063</v>
      </c>
      <c r="AI57" s="458"/>
    </row>
    <row r="58" spans="1:35" s="324" customFormat="1" ht="54.75" customHeight="1" x14ac:dyDescent="0.2">
      <c r="A58" s="1658"/>
      <c r="B58" s="1658"/>
      <c r="C58" s="1658"/>
      <c r="D58" s="1658"/>
      <c r="E58" s="1655" t="s">
        <v>790</v>
      </c>
      <c r="F58" s="1687" t="s">
        <v>1064</v>
      </c>
      <c r="G58" s="1687" t="s">
        <v>574</v>
      </c>
      <c r="H58" s="1655" t="s">
        <v>67</v>
      </c>
      <c r="I58" s="1655"/>
      <c r="J58" s="1687" t="s">
        <v>1065</v>
      </c>
      <c r="K58" s="1661">
        <v>41320</v>
      </c>
      <c r="L58" s="1661">
        <v>41639</v>
      </c>
      <c r="M58" s="1700">
        <f>+[4]Ponderacion_Administrativa!G42</f>
        <v>0</v>
      </c>
      <c r="N58" s="1701">
        <v>0</v>
      </c>
      <c r="O58" s="1700">
        <f>+[4]Ponderacion_Administrativa!I42</f>
        <v>0.49999500000000002</v>
      </c>
      <c r="P58" s="1700">
        <f>+[4]Ponderacion_Administrativa!J42</f>
        <v>0.49999500000000002</v>
      </c>
      <c r="Q58" s="353">
        <v>0</v>
      </c>
      <c r="R58" s="353">
        <v>0</v>
      </c>
      <c r="S58" s="353">
        <v>0.5</v>
      </c>
      <c r="T58" s="353">
        <v>0.5</v>
      </c>
      <c r="U58" s="353">
        <v>0</v>
      </c>
      <c r="V58" s="1631">
        <v>0</v>
      </c>
      <c r="W58" s="1702"/>
      <c r="X58" s="1631"/>
      <c r="Y58" s="1631"/>
      <c r="Z58" s="1628" t="s">
        <v>1228</v>
      </c>
      <c r="AA58" s="356" t="s">
        <v>793</v>
      </c>
      <c r="AB58" s="322" t="s">
        <v>1066</v>
      </c>
      <c r="AC58" s="459">
        <v>41320</v>
      </c>
      <c r="AD58" s="459">
        <v>41639</v>
      </c>
      <c r="AE58" s="1705" t="s">
        <v>1067</v>
      </c>
      <c r="AF58" s="356" t="s">
        <v>67</v>
      </c>
      <c r="AG58" s="356"/>
      <c r="AH58" s="322" t="s">
        <v>1068</v>
      </c>
      <c r="AI58" s="356">
        <v>0</v>
      </c>
    </row>
    <row r="59" spans="1:35" s="324" customFormat="1" ht="42.75" customHeight="1" x14ac:dyDescent="0.2">
      <c r="A59" s="1658"/>
      <c r="B59" s="1658"/>
      <c r="C59" s="1658"/>
      <c r="D59" s="1658"/>
      <c r="E59" s="1655"/>
      <c r="F59" s="1687"/>
      <c r="G59" s="1687"/>
      <c r="H59" s="1655"/>
      <c r="I59" s="1655"/>
      <c r="J59" s="1687"/>
      <c r="K59" s="1661"/>
      <c r="L59" s="1661"/>
      <c r="M59" s="1678"/>
      <c r="N59" s="1681"/>
      <c r="O59" s="1678"/>
      <c r="P59" s="1678"/>
      <c r="Q59" s="353">
        <v>0</v>
      </c>
      <c r="R59" s="353">
        <v>0</v>
      </c>
      <c r="S59" s="353">
        <v>0.5</v>
      </c>
      <c r="T59" s="353">
        <v>0.5</v>
      </c>
      <c r="U59" s="353">
        <v>0</v>
      </c>
      <c r="V59" s="1653"/>
      <c r="W59" s="1703"/>
      <c r="X59" s="1653"/>
      <c r="Y59" s="1653"/>
      <c r="Z59" s="1630"/>
      <c r="AA59" s="356" t="s">
        <v>929</v>
      </c>
      <c r="AB59" s="322" t="s">
        <v>1069</v>
      </c>
      <c r="AC59" s="459">
        <v>41349</v>
      </c>
      <c r="AD59" s="459">
        <v>41639</v>
      </c>
      <c r="AE59" s="1705"/>
      <c r="AF59" s="356"/>
      <c r="AG59" s="356" t="s">
        <v>67</v>
      </c>
      <c r="AH59" s="322" t="s">
        <v>1070</v>
      </c>
      <c r="AI59" s="356">
        <v>0</v>
      </c>
    </row>
    <row r="60" spans="1:35" s="324" customFormat="1" ht="49.5" customHeight="1" x14ac:dyDescent="0.2">
      <c r="A60" s="1658"/>
      <c r="B60" s="1658"/>
      <c r="C60" s="1658"/>
      <c r="D60" s="1658"/>
      <c r="E60" s="1655"/>
      <c r="F60" s="1687"/>
      <c r="G60" s="1687"/>
      <c r="H60" s="1655"/>
      <c r="I60" s="1655"/>
      <c r="J60" s="1687"/>
      <c r="K60" s="1661"/>
      <c r="L60" s="1661"/>
      <c r="M60" s="1679"/>
      <c r="N60" s="1682"/>
      <c r="O60" s="1679"/>
      <c r="P60" s="1679"/>
      <c r="Q60" s="353">
        <v>0</v>
      </c>
      <c r="R60" s="353">
        <v>0</v>
      </c>
      <c r="S60" s="353">
        <v>0.5</v>
      </c>
      <c r="T60" s="353">
        <v>0.5</v>
      </c>
      <c r="U60" s="353">
        <v>0</v>
      </c>
      <c r="V60" s="1632"/>
      <c r="W60" s="1704"/>
      <c r="X60" s="1632"/>
      <c r="Y60" s="1632"/>
      <c r="Z60" s="1630"/>
      <c r="AA60" s="356" t="s">
        <v>1071</v>
      </c>
      <c r="AB60" s="322" t="s">
        <v>1072</v>
      </c>
      <c r="AC60" s="459">
        <v>41518</v>
      </c>
      <c r="AD60" s="459">
        <v>41639</v>
      </c>
      <c r="AE60" s="1705"/>
      <c r="AF60" s="356" t="s">
        <v>67</v>
      </c>
      <c r="AG60" s="356"/>
      <c r="AH60" s="322" t="s">
        <v>1073</v>
      </c>
      <c r="AI60" s="356">
        <v>0</v>
      </c>
    </row>
    <row r="61" spans="1:35" s="324" customFormat="1" ht="30" customHeight="1" x14ac:dyDescent="0.2">
      <c r="A61" s="1658"/>
      <c r="B61" s="1658"/>
      <c r="C61" s="1658"/>
      <c r="D61" s="1658"/>
      <c r="E61" s="1655" t="s">
        <v>795</v>
      </c>
      <c r="F61" s="1687" t="s">
        <v>1074</v>
      </c>
      <c r="G61" s="1687" t="s">
        <v>574</v>
      </c>
      <c r="H61" s="1655"/>
      <c r="I61" s="1655"/>
      <c r="J61" s="1687" t="s">
        <v>1074</v>
      </c>
      <c r="K61" s="1661">
        <v>41320</v>
      </c>
      <c r="L61" s="1661">
        <v>41639</v>
      </c>
      <c r="M61" s="1700">
        <f>+[4]Ponderacion_Administrativa!G49</f>
        <v>0</v>
      </c>
      <c r="N61" s="1701">
        <v>0</v>
      </c>
      <c r="O61" s="1700">
        <f>+[4]Ponderacion_Administrativa!I49</f>
        <v>0.5</v>
      </c>
      <c r="P61" s="1700">
        <f>+[4]Ponderacion_Administrativa!J49</f>
        <v>0.5</v>
      </c>
      <c r="Q61" s="353">
        <v>0</v>
      </c>
      <c r="R61" s="353">
        <v>0</v>
      </c>
      <c r="S61" s="353">
        <v>0.5</v>
      </c>
      <c r="T61" s="353">
        <v>0.5</v>
      </c>
      <c r="U61" s="353">
        <v>0</v>
      </c>
      <c r="V61" s="1631">
        <v>0</v>
      </c>
      <c r="W61" s="1702"/>
      <c r="X61" s="1631"/>
      <c r="Y61" s="1631"/>
      <c r="Z61" s="1630"/>
      <c r="AA61" s="356" t="s">
        <v>798</v>
      </c>
      <c r="AB61" s="322" t="s">
        <v>1075</v>
      </c>
      <c r="AC61" s="459">
        <v>41320</v>
      </c>
      <c r="AD61" s="459">
        <v>41639</v>
      </c>
      <c r="AE61" s="1705"/>
      <c r="AF61" s="356" t="s">
        <v>67</v>
      </c>
      <c r="AG61" s="356"/>
      <c r="AH61" s="322" t="s">
        <v>1076</v>
      </c>
      <c r="AI61" s="356">
        <v>0</v>
      </c>
    </row>
    <row r="62" spans="1:35" s="324" customFormat="1" ht="31.5" customHeight="1" x14ac:dyDescent="0.2">
      <c r="A62" s="1658"/>
      <c r="B62" s="1658"/>
      <c r="C62" s="1658"/>
      <c r="D62" s="1658"/>
      <c r="E62" s="1655"/>
      <c r="F62" s="1687"/>
      <c r="G62" s="1687"/>
      <c r="H62" s="1655"/>
      <c r="I62" s="1655"/>
      <c r="J62" s="1687"/>
      <c r="K62" s="1661"/>
      <c r="L62" s="1661"/>
      <c r="M62" s="1678"/>
      <c r="N62" s="1681"/>
      <c r="O62" s="1678"/>
      <c r="P62" s="1678"/>
      <c r="Q62" s="353">
        <v>0</v>
      </c>
      <c r="R62" s="353">
        <v>0</v>
      </c>
      <c r="S62" s="353">
        <v>0.5</v>
      </c>
      <c r="T62" s="353">
        <v>0.5</v>
      </c>
      <c r="U62" s="353">
        <v>0</v>
      </c>
      <c r="V62" s="1653"/>
      <c r="W62" s="1703"/>
      <c r="X62" s="1653"/>
      <c r="Y62" s="1653"/>
      <c r="Z62" s="1630"/>
      <c r="AA62" s="356" t="s">
        <v>931</v>
      </c>
      <c r="AB62" s="322" t="s">
        <v>1077</v>
      </c>
      <c r="AC62" s="459">
        <v>41349</v>
      </c>
      <c r="AD62" s="459">
        <v>41639</v>
      </c>
      <c r="AE62" s="1705"/>
      <c r="AF62" s="356" t="s">
        <v>67</v>
      </c>
      <c r="AG62" s="356"/>
      <c r="AH62" s="322" t="s">
        <v>1078</v>
      </c>
      <c r="AI62" s="356">
        <v>0</v>
      </c>
    </row>
    <row r="63" spans="1:35" s="324" customFormat="1" ht="29.25" customHeight="1" x14ac:dyDescent="0.2">
      <c r="A63" s="1658"/>
      <c r="B63" s="1658"/>
      <c r="C63" s="1658"/>
      <c r="D63" s="1658"/>
      <c r="E63" s="1655"/>
      <c r="F63" s="1687"/>
      <c r="G63" s="1687"/>
      <c r="H63" s="1655"/>
      <c r="I63" s="1655"/>
      <c r="J63" s="1687"/>
      <c r="K63" s="1661"/>
      <c r="L63" s="1661"/>
      <c r="M63" s="1678"/>
      <c r="N63" s="1681"/>
      <c r="O63" s="1678"/>
      <c r="P63" s="1678"/>
      <c r="Q63" s="353">
        <v>0</v>
      </c>
      <c r="R63" s="353">
        <v>0</v>
      </c>
      <c r="S63" s="353">
        <v>0.5</v>
      </c>
      <c r="T63" s="353">
        <v>0.5</v>
      </c>
      <c r="U63" s="353">
        <v>0</v>
      </c>
      <c r="V63" s="1653"/>
      <c r="W63" s="1703"/>
      <c r="X63" s="1653"/>
      <c r="Y63" s="1653"/>
      <c r="Z63" s="1630"/>
      <c r="AA63" s="356" t="s">
        <v>1079</v>
      </c>
      <c r="AB63" s="322" t="s">
        <v>1080</v>
      </c>
      <c r="AC63" s="459">
        <v>41518</v>
      </c>
      <c r="AD63" s="459">
        <v>41639</v>
      </c>
      <c r="AE63" s="1705"/>
      <c r="AF63" s="356"/>
      <c r="AG63" s="356" t="s">
        <v>67</v>
      </c>
      <c r="AH63" s="322" t="s">
        <v>1070</v>
      </c>
      <c r="AI63" s="356">
        <v>0</v>
      </c>
    </row>
    <row r="64" spans="1:35" s="324" customFormat="1" ht="30" x14ac:dyDescent="0.2">
      <c r="A64" s="1658"/>
      <c r="B64" s="1658"/>
      <c r="C64" s="1658"/>
      <c r="D64" s="1658"/>
      <c r="E64" s="1655"/>
      <c r="F64" s="1687"/>
      <c r="G64" s="1687"/>
      <c r="H64" s="1655"/>
      <c r="I64" s="1655"/>
      <c r="J64" s="1687"/>
      <c r="K64" s="1661"/>
      <c r="L64" s="1661"/>
      <c r="M64" s="1679"/>
      <c r="N64" s="1682"/>
      <c r="O64" s="1679"/>
      <c r="P64" s="1679"/>
      <c r="Q64" s="353">
        <v>0</v>
      </c>
      <c r="R64" s="353">
        <v>0</v>
      </c>
      <c r="S64" s="353">
        <v>0.5</v>
      </c>
      <c r="T64" s="353">
        <v>0.5</v>
      </c>
      <c r="U64" s="353">
        <v>0</v>
      </c>
      <c r="V64" s="1632"/>
      <c r="W64" s="1704"/>
      <c r="X64" s="1632"/>
      <c r="Y64" s="1632"/>
      <c r="Z64" s="1629"/>
      <c r="AA64" s="356" t="s">
        <v>1081</v>
      </c>
      <c r="AB64" s="322" t="s">
        <v>1082</v>
      </c>
      <c r="AC64" s="459">
        <v>41518</v>
      </c>
      <c r="AD64" s="459">
        <v>41639</v>
      </c>
      <c r="AE64" s="1705"/>
      <c r="AF64" s="356" t="s">
        <v>67</v>
      </c>
      <c r="AG64" s="356"/>
      <c r="AH64" s="322" t="s">
        <v>1073</v>
      </c>
      <c r="AI64" s="356">
        <v>0</v>
      </c>
    </row>
    <row r="65" spans="1:35" s="50" customFormat="1" ht="44.25" customHeight="1" x14ac:dyDescent="0.2">
      <c r="A65" s="1658"/>
      <c r="B65" s="1658"/>
      <c r="C65" s="1658"/>
      <c r="D65" s="1658"/>
      <c r="E65" s="1655" t="s">
        <v>930</v>
      </c>
      <c r="F65" s="1647" t="s">
        <v>1083</v>
      </c>
      <c r="G65" s="1647" t="s">
        <v>1084</v>
      </c>
      <c r="H65" s="1655" t="s">
        <v>67</v>
      </c>
      <c r="I65" s="1655"/>
      <c r="J65" s="1647" t="s">
        <v>1085</v>
      </c>
      <c r="K65" s="1661">
        <v>41275</v>
      </c>
      <c r="L65" s="1661">
        <v>41639</v>
      </c>
      <c r="M65" s="1700">
        <f>+[4]Ponderacion_Administrativa!G55</f>
        <v>0.25</v>
      </c>
      <c r="N65" s="1701">
        <f>+[4]Ponderacion_Administrativa!H55</f>
        <v>0.25</v>
      </c>
      <c r="O65" s="1700">
        <f>+[4]Ponderacion_Administrativa!I55</f>
        <v>0.25</v>
      </c>
      <c r="P65" s="1700">
        <f>+[4]Ponderacion_Administrativa!J55</f>
        <v>0.25</v>
      </c>
      <c r="Q65" s="353">
        <v>0.25</v>
      </c>
      <c r="R65" s="353">
        <v>0.25</v>
      </c>
      <c r="S65" s="353">
        <v>0.25</v>
      </c>
      <c r="T65" s="353">
        <v>0.25</v>
      </c>
      <c r="U65" s="353">
        <v>0.25</v>
      </c>
      <c r="V65" s="1631">
        <v>0.25</v>
      </c>
      <c r="W65" s="1702">
        <v>0.25</v>
      </c>
      <c r="X65" s="1631"/>
      <c r="Y65" s="1631"/>
      <c r="Z65" s="1628" t="s">
        <v>1086</v>
      </c>
      <c r="AA65" s="356" t="s">
        <v>1087</v>
      </c>
      <c r="AB65" s="322" t="s">
        <v>1088</v>
      </c>
      <c r="AC65" s="355">
        <v>41275</v>
      </c>
      <c r="AD65" s="355">
        <v>41639</v>
      </c>
      <c r="AE65" s="1659" t="s">
        <v>1089</v>
      </c>
      <c r="AF65" s="1655"/>
      <c r="AG65" s="1655" t="s">
        <v>67</v>
      </c>
      <c r="AH65" s="357"/>
      <c r="AI65" s="356"/>
    </row>
    <row r="66" spans="1:35" s="50" customFormat="1" ht="45" x14ac:dyDescent="0.2">
      <c r="A66" s="1658"/>
      <c r="B66" s="1658"/>
      <c r="C66" s="1658"/>
      <c r="D66" s="1658"/>
      <c r="E66" s="1655"/>
      <c r="F66" s="1647"/>
      <c r="G66" s="1647"/>
      <c r="H66" s="1655"/>
      <c r="I66" s="1655"/>
      <c r="J66" s="1647"/>
      <c r="K66" s="1661"/>
      <c r="L66" s="1661"/>
      <c r="M66" s="1678"/>
      <c r="N66" s="1681"/>
      <c r="O66" s="1678"/>
      <c r="P66" s="1678"/>
      <c r="Q66" s="353">
        <v>0.25</v>
      </c>
      <c r="R66" s="353">
        <v>0.25</v>
      </c>
      <c r="S66" s="353">
        <v>0.25</v>
      </c>
      <c r="T66" s="353">
        <v>0.25</v>
      </c>
      <c r="U66" s="353">
        <v>0.25</v>
      </c>
      <c r="V66" s="1653"/>
      <c r="W66" s="1703"/>
      <c r="X66" s="1653"/>
      <c r="Y66" s="1653"/>
      <c r="Z66" s="1630"/>
      <c r="AA66" s="356" t="s">
        <v>1090</v>
      </c>
      <c r="AB66" s="322" t="s">
        <v>1091</v>
      </c>
      <c r="AC66" s="355">
        <v>41275</v>
      </c>
      <c r="AD66" s="355">
        <v>41639</v>
      </c>
      <c r="AE66" s="1659"/>
      <c r="AF66" s="1655"/>
      <c r="AG66" s="1655"/>
      <c r="AH66" s="357"/>
      <c r="AI66" s="356"/>
    </row>
    <row r="67" spans="1:35" s="50" customFormat="1" ht="33" customHeight="1" x14ac:dyDescent="0.2">
      <c r="A67" s="1658"/>
      <c r="B67" s="1658"/>
      <c r="C67" s="1658"/>
      <c r="D67" s="1658"/>
      <c r="E67" s="1655"/>
      <c r="F67" s="1647"/>
      <c r="G67" s="1647"/>
      <c r="H67" s="1655"/>
      <c r="I67" s="1655"/>
      <c r="J67" s="1647"/>
      <c r="K67" s="1661"/>
      <c r="L67" s="1661"/>
      <c r="M67" s="1678"/>
      <c r="N67" s="1681"/>
      <c r="O67" s="1678"/>
      <c r="P67" s="1678"/>
      <c r="Q67" s="353">
        <v>0.25</v>
      </c>
      <c r="R67" s="353">
        <v>0.25</v>
      </c>
      <c r="S67" s="353">
        <v>0.25</v>
      </c>
      <c r="T67" s="353">
        <v>0.25</v>
      </c>
      <c r="U67" s="353">
        <v>0.25</v>
      </c>
      <c r="V67" s="1653"/>
      <c r="W67" s="1703"/>
      <c r="X67" s="1653"/>
      <c r="Y67" s="1653"/>
      <c r="Z67" s="1630"/>
      <c r="AA67" s="356" t="s">
        <v>1092</v>
      </c>
      <c r="AB67" s="322" t="s">
        <v>1093</v>
      </c>
      <c r="AC67" s="355">
        <v>41275</v>
      </c>
      <c r="AD67" s="355">
        <v>41639</v>
      </c>
      <c r="AE67" s="1659"/>
      <c r="AF67" s="1655"/>
      <c r="AG67" s="1655"/>
      <c r="AH67" s="357"/>
      <c r="AI67" s="356"/>
    </row>
    <row r="68" spans="1:35" s="50" customFormat="1" ht="33" customHeight="1" x14ac:dyDescent="0.2">
      <c r="A68" s="1658"/>
      <c r="B68" s="1658"/>
      <c r="C68" s="1658"/>
      <c r="D68" s="1658"/>
      <c r="E68" s="1655"/>
      <c r="F68" s="1647"/>
      <c r="G68" s="1647"/>
      <c r="H68" s="1655"/>
      <c r="I68" s="1655"/>
      <c r="J68" s="1647"/>
      <c r="K68" s="1661"/>
      <c r="L68" s="1661"/>
      <c r="M68" s="1679"/>
      <c r="N68" s="1682"/>
      <c r="O68" s="1679"/>
      <c r="P68" s="1679"/>
      <c r="Q68" s="353">
        <v>0.25</v>
      </c>
      <c r="R68" s="353">
        <v>0.25</v>
      </c>
      <c r="S68" s="353">
        <v>0.25</v>
      </c>
      <c r="T68" s="353">
        <v>0.25</v>
      </c>
      <c r="U68" s="353">
        <v>0.25</v>
      </c>
      <c r="V68" s="1632"/>
      <c r="W68" s="1704"/>
      <c r="X68" s="1632"/>
      <c r="Y68" s="1632"/>
      <c r="Z68" s="1629"/>
      <c r="AA68" s="356" t="s">
        <v>1094</v>
      </c>
      <c r="AB68" s="322" t="s">
        <v>1095</v>
      </c>
      <c r="AC68" s="355">
        <v>41275</v>
      </c>
      <c r="AD68" s="355">
        <v>41639</v>
      </c>
      <c r="AE68" s="1659"/>
      <c r="AF68" s="1655"/>
      <c r="AG68" s="1655"/>
      <c r="AH68" s="357"/>
      <c r="AI68" s="356"/>
    </row>
    <row r="69" spans="1:35" s="50" customFormat="1" ht="51.75" customHeight="1" x14ac:dyDescent="0.2">
      <c r="A69" s="1658"/>
      <c r="B69" s="1658"/>
      <c r="C69" s="1658"/>
      <c r="D69" s="1658"/>
      <c r="E69" s="1655" t="s">
        <v>1096</v>
      </c>
      <c r="F69" s="1647" t="s">
        <v>1097</v>
      </c>
      <c r="G69" s="1647" t="s">
        <v>1084</v>
      </c>
      <c r="H69" s="1655" t="s">
        <v>67</v>
      </c>
      <c r="I69" s="1655"/>
      <c r="J69" s="1647" t="s">
        <v>1098</v>
      </c>
      <c r="K69" s="1661">
        <v>41275</v>
      </c>
      <c r="L69" s="1661">
        <v>41639</v>
      </c>
      <c r="M69" s="1677">
        <f>+[4]Ponderacion_Administrativa!G59</f>
        <v>0.25</v>
      </c>
      <c r="N69" s="1680">
        <v>0.25</v>
      </c>
      <c r="O69" s="1677">
        <f>+[4]Ponderacion_Administrativa!I59</f>
        <v>0.25</v>
      </c>
      <c r="P69" s="1677">
        <f>+[4]Ponderacion_Administrativa!J59</f>
        <v>0.25</v>
      </c>
      <c r="Q69" s="353">
        <v>0.25</v>
      </c>
      <c r="R69" s="353">
        <v>0.25</v>
      </c>
      <c r="S69" s="353">
        <v>0.25</v>
      </c>
      <c r="T69" s="353">
        <v>0.25</v>
      </c>
      <c r="U69" s="353">
        <v>0.25</v>
      </c>
      <c r="V69" s="1631">
        <v>0.25</v>
      </c>
      <c r="W69" s="1666">
        <v>0.25</v>
      </c>
      <c r="X69" s="1662"/>
      <c r="Y69" s="1662"/>
      <c r="Z69" s="1628" t="s">
        <v>1086</v>
      </c>
      <c r="AA69" s="356" t="s">
        <v>1099</v>
      </c>
      <c r="AB69" s="322" t="s">
        <v>1100</v>
      </c>
      <c r="AC69" s="355">
        <v>41275</v>
      </c>
      <c r="AD69" s="355">
        <v>41639</v>
      </c>
      <c r="AE69" s="1659" t="s">
        <v>1089</v>
      </c>
      <c r="AF69" s="1655"/>
      <c r="AG69" s="1655" t="s">
        <v>67</v>
      </c>
      <c r="AH69" s="357"/>
      <c r="AI69" s="356"/>
    </row>
    <row r="70" spans="1:35" s="50" customFormat="1" ht="42.75" customHeight="1" x14ac:dyDescent="0.2">
      <c r="A70" s="1658"/>
      <c r="B70" s="1658"/>
      <c r="C70" s="1658"/>
      <c r="D70" s="1658"/>
      <c r="E70" s="1655"/>
      <c r="F70" s="1647"/>
      <c r="G70" s="1647"/>
      <c r="H70" s="1655"/>
      <c r="I70" s="1655"/>
      <c r="J70" s="1647"/>
      <c r="K70" s="1661"/>
      <c r="L70" s="1661"/>
      <c r="M70" s="1679"/>
      <c r="N70" s="1682"/>
      <c r="O70" s="1679"/>
      <c r="P70" s="1679"/>
      <c r="Q70" s="353">
        <v>0.25</v>
      </c>
      <c r="R70" s="353">
        <v>0.25</v>
      </c>
      <c r="S70" s="353">
        <v>0.25</v>
      </c>
      <c r="T70" s="353">
        <v>0.25</v>
      </c>
      <c r="U70" s="353">
        <v>0.25</v>
      </c>
      <c r="V70" s="1632"/>
      <c r="W70" s="1666"/>
      <c r="X70" s="1662"/>
      <c r="Y70" s="1662"/>
      <c r="Z70" s="1629"/>
      <c r="AA70" s="356" t="s">
        <v>1101</v>
      </c>
      <c r="AB70" s="322" t="s">
        <v>1102</v>
      </c>
      <c r="AC70" s="355">
        <v>41275</v>
      </c>
      <c r="AD70" s="355">
        <v>41639</v>
      </c>
      <c r="AE70" s="1659"/>
      <c r="AF70" s="1655"/>
      <c r="AG70" s="1655"/>
      <c r="AH70" s="357"/>
      <c r="AI70" s="356"/>
    </row>
    <row r="71" spans="1:35" s="50" customFormat="1" ht="68.25" customHeight="1" x14ac:dyDescent="0.2">
      <c r="A71" s="1658"/>
      <c r="B71" s="1658"/>
      <c r="C71" s="1658"/>
      <c r="D71" s="1658"/>
      <c r="E71" s="356" t="s">
        <v>1103</v>
      </c>
      <c r="F71" s="354" t="s">
        <v>1104</v>
      </c>
      <c r="G71" s="354" t="s">
        <v>1084</v>
      </c>
      <c r="H71" s="356" t="s">
        <v>67</v>
      </c>
      <c r="I71" s="356"/>
      <c r="J71" s="354" t="s">
        <v>1105</v>
      </c>
      <c r="K71" s="355">
        <v>41275</v>
      </c>
      <c r="L71" s="355">
        <v>41639</v>
      </c>
      <c r="M71" s="329">
        <v>0.25</v>
      </c>
      <c r="N71" s="1007">
        <v>0.25</v>
      </c>
      <c r="O71" s="329">
        <v>0.25</v>
      </c>
      <c r="P71" s="329">
        <v>0.25</v>
      </c>
      <c r="Q71" s="353">
        <v>0.25</v>
      </c>
      <c r="R71" s="353">
        <v>0.25</v>
      </c>
      <c r="S71" s="353">
        <v>0.25</v>
      </c>
      <c r="T71" s="353">
        <v>0.25</v>
      </c>
      <c r="U71" s="353">
        <v>0.25</v>
      </c>
      <c r="V71" s="353">
        <v>0.25</v>
      </c>
      <c r="W71" s="326">
        <v>0.25</v>
      </c>
      <c r="X71" s="353"/>
      <c r="Y71" s="353"/>
      <c r="Z71" s="454" t="s">
        <v>1086</v>
      </c>
      <c r="AA71" s="356" t="s">
        <v>1106</v>
      </c>
      <c r="AB71" s="322" t="s">
        <v>1107</v>
      </c>
      <c r="AC71" s="355">
        <v>41275</v>
      </c>
      <c r="AD71" s="355">
        <v>41639</v>
      </c>
      <c r="AE71" s="360" t="s">
        <v>1089</v>
      </c>
      <c r="AF71" s="356"/>
      <c r="AG71" s="356" t="s">
        <v>67</v>
      </c>
      <c r="AH71" s="357"/>
      <c r="AI71" s="356"/>
    </row>
    <row r="72" spans="1:35" s="50" customFormat="1" ht="75.75" customHeight="1" x14ac:dyDescent="0.2">
      <c r="A72" s="1658"/>
      <c r="B72" s="1658"/>
      <c r="C72" s="1658"/>
      <c r="D72" s="1658"/>
      <c r="E72" s="1655" t="s">
        <v>1108</v>
      </c>
      <c r="F72" s="1647" t="s">
        <v>1109</v>
      </c>
      <c r="G72" s="1647" t="s">
        <v>1084</v>
      </c>
      <c r="H72" s="1655" t="s">
        <v>67</v>
      </c>
      <c r="I72" s="1655"/>
      <c r="J72" s="1647" t="s">
        <v>1110</v>
      </c>
      <c r="K72" s="1661">
        <v>41276</v>
      </c>
      <c r="L72" s="1661">
        <v>41639</v>
      </c>
      <c r="M72" s="1700">
        <f>+[4]Ponderacion_Administrativa!G64</f>
        <v>0</v>
      </c>
      <c r="N72" s="1701">
        <v>0</v>
      </c>
      <c r="O72" s="1700">
        <f>+[4]Ponderacion_Administrativa!I64</f>
        <v>0</v>
      </c>
      <c r="P72" s="1700">
        <f>+[4]Ponderacion_Administrativa!J64</f>
        <v>0.99999000000000005</v>
      </c>
      <c r="Q72" s="353">
        <v>0</v>
      </c>
      <c r="R72" s="353">
        <v>0</v>
      </c>
      <c r="S72" s="353">
        <v>0</v>
      </c>
      <c r="T72" s="353">
        <v>1</v>
      </c>
      <c r="U72" s="353">
        <v>0</v>
      </c>
      <c r="V72" s="1631">
        <v>0</v>
      </c>
      <c r="W72" s="1702">
        <v>0</v>
      </c>
      <c r="X72" s="1631"/>
      <c r="Y72" s="1631"/>
      <c r="Z72" s="1670"/>
      <c r="AA72" s="356" t="s">
        <v>1111</v>
      </c>
      <c r="AB72" s="322" t="s">
        <v>1112</v>
      </c>
      <c r="AC72" s="355">
        <v>41276</v>
      </c>
      <c r="AD72" s="355">
        <v>41639</v>
      </c>
      <c r="AE72" s="35" t="s">
        <v>1089</v>
      </c>
      <c r="AF72" s="356"/>
      <c r="AG72" s="356" t="s">
        <v>67</v>
      </c>
      <c r="AH72" s="357"/>
      <c r="AI72" s="356"/>
    </row>
    <row r="73" spans="1:35" s="50" customFormat="1" ht="57" customHeight="1" x14ac:dyDescent="0.2">
      <c r="A73" s="1658"/>
      <c r="B73" s="1658"/>
      <c r="C73" s="1658"/>
      <c r="D73" s="1658"/>
      <c r="E73" s="1655"/>
      <c r="F73" s="1647"/>
      <c r="G73" s="1647"/>
      <c r="H73" s="1655"/>
      <c r="I73" s="1655"/>
      <c r="J73" s="1647"/>
      <c r="K73" s="1661"/>
      <c r="L73" s="1661"/>
      <c r="M73" s="1678"/>
      <c r="N73" s="1681"/>
      <c r="O73" s="1678"/>
      <c r="P73" s="1678"/>
      <c r="Q73" s="353">
        <v>0</v>
      </c>
      <c r="R73" s="353">
        <v>0</v>
      </c>
      <c r="S73" s="353">
        <v>0</v>
      </c>
      <c r="T73" s="353">
        <v>1</v>
      </c>
      <c r="U73" s="353">
        <v>0</v>
      </c>
      <c r="V73" s="1653"/>
      <c r="W73" s="1703"/>
      <c r="X73" s="1653"/>
      <c r="Y73" s="1653"/>
      <c r="Z73" s="1670"/>
      <c r="AA73" s="356" t="s">
        <v>1113</v>
      </c>
      <c r="AB73" s="322" t="s">
        <v>1114</v>
      </c>
      <c r="AC73" s="355">
        <v>41276</v>
      </c>
      <c r="AD73" s="355">
        <v>41639</v>
      </c>
      <c r="AE73" s="360" t="s">
        <v>1115</v>
      </c>
      <c r="AF73" s="356"/>
      <c r="AG73" s="356" t="s">
        <v>67</v>
      </c>
      <c r="AH73" s="357"/>
      <c r="AI73" s="356"/>
    </row>
    <row r="74" spans="1:35" s="50" customFormat="1" ht="113.25" customHeight="1" x14ac:dyDescent="0.2">
      <c r="A74" s="1658"/>
      <c r="B74" s="1658"/>
      <c r="C74" s="1658"/>
      <c r="D74" s="1658"/>
      <c r="E74" s="1655"/>
      <c r="F74" s="1647"/>
      <c r="G74" s="1647"/>
      <c r="H74" s="1655"/>
      <c r="I74" s="1655"/>
      <c r="J74" s="1647"/>
      <c r="K74" s="1661"/>
      <c r="L74" s="1661"/>
      <c r="M74" s="1679"/>
      <c r="N74" s="1682"/>
      <c r="O74" s="1679"/>
      <c r="P74" s="1679"/>
      <c r="Q74" s="353">
        <v>0</v>
      </c>
      <c r="R74" s="353">
        <v>0</v>
      </c>
      <c r="S74" s="353">
        <v>0</v>
      </c>
      <c r="T74" s="353">
        <v>1</v>
      </c>
      <c r="U74" s="353">
        <v>0</v>
      </c>
      <c r="V74" s="1632"/>
      <c r="W74" s="1704"/>
      <c r="X74" s="1632"/>
      <c r="Y74" s="1632"/>
      <c r="Z74" s="455"/>
      <c r="AA74" s="356" t="s">
        <v>1116</v>
      </c>
      <c r="AB74" s="322" t="s">
        <v>1117</v>
      </c>
      <c r="AC74" s="355">
        <v>41276</v>
      </c>
      <c r="AD74" s="355">
        <v>41639</v>
      </c>
      <c r="AE74" s="360" t="s">
        <v>1118</v>
      </c>
      <c r="AF74" s="356"/>
      <c r="AG74" s="356" t="s">
        <v>67</v>
      </c>
      <c r="AH74" s="357"/>
      <c r="AI74" s="356"/>
    </row>
    <row r="75" spans="1:35" s="50" customFormat="1" ht="28.5" customHeight="1" x14ac:dyDescent="0.2">
      <c r="A75" s="1658"/>
      <c r="B75" s="1658"/>
      <c r="C75" s="1658"/>
      <c r="D75" s="1658"/>
      <c r="E75" s="1655" t="s">
        <v>1119</v>
      </c>
      <c r="F75" s="1647" t="s">
        <v>1120</v>
      </c>
      <c r="G75" s="1647" t="s">
        <v>1084</v>
      </c>
      <c r="H75" s="1655" t="s">
        <v>67</v>
      </c>
      <c r="I75" s="1655"/>
      <c r="J75" s="1647" t="s">
        <v>1121</v>
      </c>
      <c r="K75" s="1661">
        <v>41275</v>
      </c>
      <c r="L75" s="1661">
        <v>41639</v>
      </c>
      <c r="M75" s="1631">
        <v>0.25</v>
      </c>
      <c r="N75" s="1706">
        <v>0.25</v>
      </c>
      <c r="O75" s="1631">
        <v>0.25</v>
      </c>
      <c r="P75" s="1631">
        <v>0.25</v>
      </c>
      <c r="Q75" s="1662">
        <v>0.25</v>
      </c>
      <c r="R75" s="1662">
        <v>0.25</v>
      </c>
      <c r="S75" s="1662">
        <v>0.25</v>
      </c>
      <c r="T75" s="1662">
        <v>0.25</v>
      </c>
      <c r="U75" s="1662">
        <v>0.25</v>
      </c>
      <c r="V75" s="1631">
        <v>0.25</v>
      </c>
      <c r="W75" s="1666">
        <v>0.25</v>
      </c>
      <c r="X75" s="1662"/>
      <c r="Y75" s="1662"/>
      <c r="Z75" s="1670"/>
      <c r="AA75" s="356" t="s">
        <v>1122</v>
      </c>
      <c r="AB75" s="327" t="s">
        <v>1123</v>
      </c>
      <c r="AC75" s="355">
        <v>41275</v>
      </c>
      <c r="AD75" s="355">
        <v>41639</v>
      </c>
      <c r="AE75" s="1659" t="s">
        <v>1089</v>
      </c>
      <c r="AF75" s="1655"/>
      <c r="AG75" s="1655" t="s">
        <v>67</v>
      </c>
      <c r="AH75" s="357"/>
      <c r="AI75" s="356"/>
    </row>
    <row r="76" spans="1:35" s="50" customFormat="1" ht="28.5" customHeight="1" x14ac:dyDescent="0.2">
      <c r="A76" s="1658"/>
      <c r="B76" s="1658"/>
      <c r="C76" s="1658"/>
      <c r="D76" s="1658"/>
      <c r="E76" s="1655"/>
      <c r="F76" s="1647"/>
      <c r="G76" s="1647"/>
      <c r="H76" s="1655"/>
      <c r="I76" s="1655"/>
      <c r="J76" s="1647"/>
      <c r="K76" s="1661"/>
      <c r="L76" s="1661"/>
      <c r="M76" s="1632"/>
      <c r="N76" s="1707"/>
      <c r="O76" s="1632"/>
      <c r="P76" s="1632"/>
      <c r="Q76" s="1662"/>
      <c r="R76" s="1662"/>
      <c r="S76" s="1662"/>
      <c r="T76" s="1662"/>
      <c r="U76" s="1662"/>
      <c r="V76" s="1632"/>
      <c r="W76" s="1666"/>
      <c r="X76" s="1662"/>
      <c r="Y76" s="1662"/>
      <c r="Z76" s="1670"/>
      <c r="AA76" s="356" t="s">
        <v>1124</v>
      </c>
      <c r="AB76" s="327" t="s">
        <v>1125</v>
      </c>
      <c r="AC76" s="355">
        <v>41275</v>
      </c>
      <c r="AD76" s="355">
        <v>41639</v>
      </c>
      <c r="AE76" s="1659"/>
      <c r="AF76" s="1655"/>
      <c r="AG76" s="1655"/>
      <c r="AH76" s="357"/>
      <c r="AI76" s="356"/>
    </row>
    <row r="77" spans="1:35" s="50" customFormat="1" ht="132.75" customHeight="1" x14ac:dyDescent="0.2">
      <c r="A77" s="1658"/>
      <c r="B77" s="1658"/>
      <c r="C77" s="1658"/>
      <c r="D77" s="1658"/>
      <c r="E77" s="1655" t="s">
        <v>1126</v>
      </c>
      <c r="F77" s="1647" t="s">
        <v>1127</v>
      </c>
      <c r="G77" s="1647" t="s">
        <v>1084</v>
      </c>
      <c r="H77" s="1655" t="s">
        <v>67</v>
      </c>
      <c r="I77" s="1655"/>
      <c r="J77" s="1647" t="s">
        <v>1128</v>
      </c>
      <c r="K77" s="1661">
        <v>41276</v>
      </c>
      <c r="L77" s="1661">
        <v>41639</v>
      </c>
      <c r="M77" s="1700">
        <f>[4]Ponderacion_Administrativa!G70</f>
        <v>0.33333000000000002</v>
      </c>
      <c r="N77" s="1701">
        <v>0.33329999999999999</v>
      </c>
      <c r="O77" s="1700">
        <f>[4]Ponderacion_Administrativa!I70</f>
        <v>0</v>
      </c>
      <c r="P77" s="1700">
        <f>[4]Ponderacion_Administrativa!J70</f>
        <v>0.33333000000000002</v>
      </c>
      <c r="Q77" s="353">
        <v>1</v>
      </c>
      <c r="R77" s="353">
        <v>0</v>
      </c>
      <c r="S77" s="353">
        <v>0</v>
      </c>
      <c r="T77" s="353">
        <v>0</v>
      </c>
      <c r="U77" s="353">
        <v>1</v>
      </c>
      <c r="V77" s="1631">
        <f>M77</f>
        <v>0.33333000000000002</v>
      </c>
      <c r="W77" s="1702">
        <v>0.25</v>
      </c>
      <c r="X77" s="1631"/>
      <c r="Y77" s="1631"/>
      <c r="Z77" s="454" t="s">
        <v>1129</v>
      </c>
      <c r="AA77" s="356" t="s">
        <v>1130</v>
      </c>
      <c r="AB77" s="322" t="s">
        <v>1131</v>
      </c>
      <c r="AC77" s="355">
        <v>41276</v>
      </c>
      <c r="AD77" s="355">
        <v>41289</v>
      </c>
      <c r="AE77" s="1659" t="s">
        <v>1118</v>
      </c>
      <c r="AF77" s="356"/>
      <c r="AG77" s="356" t="s">
        <v>67</v>
      </c>
      <c r="AH77" s="357"/>
      <c r="AI77" s="356"/>
    </row>
    <row r="78" spans="1:35" s="50" customFormat="1" ht="42" customHeight="1" x14ac:dyDescent="0.2">
      <c r="A78" s="1658"/>
      <c r="B78" s="1658"/>
      <c r="C78" s="1658"/>
      <c r="D78" s="1658"/>
      <c r="E78" s="1655"/>
      <c r="F78" s="1647"/>
      <c r="G78" s="1647"/>
      <c r="H78" s="1655"/>
      <c r="I78" s="1655"/>
      <c r="J78" s="1647"/>
      <c r="K78" s="1661"/>
      <c r="L78" s="1661"/>
      <c r="M78" s="1678"/>
      <c r="N78" s="1681"/>
      <c r="O78" s="1678"/>
      <c r="P78" s="1678"/>
      <c r="Q78" s="353">
        <v>0</v>
      </c>
      <c r="R78" s="353">
        <v>1</v>
      </c>
      <c r="S78" s="353">
        <v>0</v>
      </c>
      <c r="T78" s="353">
        <v>0</v>
      </c>
      <c r="U78" s="353">
        <v>0</v>
      </c>
      <c r="V78" s="1653"/>
      <c r="W78" s="1703"/>
      <c r="X78" s="1653"/>
      <c r="Y78" s="1653"/>
      <c r="Z78" s="455" t="s">
        <v>1229</v>
      </c>
      <c r="AA78" s="356" t="s">
        <v>1132</v>
      </c>
      <c r="AB78" s="322" t="s">
        <v>1133</v>
      </c>
      <c r="AC78" s="355">
        <v>41276</v>
      </c>
      <c r="AD78" s="355">
        <v>41455</v>
      </c>
      <c r="AE78" s="1659"/>
      <c r="AF78" s="1655"/>
      <c r="AG78" s="1655"/>
      <c r="AH78" s="1685"/>
      <c r="AI78" s="1655"/>
    </row>
    <row r="79" spans="1:35" s="50" customFormat="1" ht="45" x14ac:dyDescent="0.2">
      <c r="A79" s="1658"/>
      <c r="B79" s="1658"/>
      <c r="C79" s="1658"/>
      <c r="D79" s="1658"/>
      <c r="E79" s="1655"/>
      <c r="F79" s="1647"/>
      <c r="G79" s="1647"/>
      <c r="H79" s="1655"/>
      <c r="I79" s="1655"/>
      <c r="J79" s="1647"/>
      <c r="K79" s="1661"/>
      <c r="L79" s="1661"/>
      <c r="M79" s="1679"/>
      <c r="N79" s="1682"/>
      <c r="O79" s="1679"/>
      <c r="P79" s="1679"/>
      <c r="Q79" s="353">
        <v>0</v>
      </c>
      <c r="R79" s="353">
        <v>0</v>
      </c>
      <c r="S79" s="353">
        <v>0</v>
      </c>
      <c r="T79" s="353">
        <v>1</v>
      </c>
      <c r="U79" s="353">
        <v>0</v>
      </c>
      <c r="V79" s="1632"/>
      <c r="W79" s="1704"/>
      <c r="X79" s="1632"/>
      <c r="Y79" s="1632"/>
      <c r="Z79" s="455" t="s">
        <v>1230</v>
      </c>
      <c r="AA79" s="356" t="s">
        <v>1134</v>
      </c>
      <c r="AB79" s="322" t="s">
        <v>1135</v>
      </c>
      <c r="AC79" s="355">
        <v>41276</v>
      </c>
      <c r="AD79" s="355">
        <v>41639</v>
      </c>
      <c r="AE79" s="1659"/>
      <c r="AF79" s="1655"/>
      <c r="AG79" s="1655"/>
      <c r="AH79" s="1685"/>
      <c r="AI79" s="1655"/>
    </row>
    <row r="80" spans="1:35" s="50" customFormat="1" ht="38.25" customHeight="1" x14ac:dyDescent="0.2">
      <c r="A80" s="1658"/>
      <c r="B80" s="1658"/>
      <c r="C80" s="1658"/>
      <c r="D80" s="1658"/>
      <c r="E80" s="1655" t="s">
        <v>1136</v>
      </c>
      <c r="F80" s="1647" t="s">
        <v>1137</v>
      </c>
      <c r="G80" s="1647" t="s">
        <v>1084</v>
      </c>
      <c r="H80" s="1655" t="s">
        <v>67</v>
      </c>
      <c r="I80" s="1655"/>
      <c r="J80" s="1647" t="s">
        <v>1138</v>
      </c>
      <c r="K80" s="1661">
        <v>41276</v>
      </c>
      <c r="L80" s="1661">
        <v>41639</v>
      </c>
      <c r="M80" s="1677">
        <f>+[4]Ponderacion_Administrativa!G75</f>
        <v>0</v>
      </c>
      <c r="N80" s="1680">
        <v>0</v>
      </c>
      <c r="O80" s="1677">
        <f>+[4]Ponderacion_Administrativa!I75</f>
        <v>0.5</v>
      </c>
      <c r="P80" s="1677">
        <f>+[4]Ponderacion_Administrativa!J75</f>
        <v>0.5</v>
      </c>
      <c r="Q80" s="353">
        <v>0</v>
      </c>
      <c r="R80" s="353">
        <v>0</v>
      </c>
      <c r="S80" s="353">
        <v>1</v>
      </c>
      <c r="T80" s="353">
        <v>0</v>
      </c>
      <c r="U80" s="353">
        <v>0</v>
      </c>
      <c r="V80" s="1631">
        <v>0</v>
      </c>
      <c r="W80" s="1702">
        <v>0</v>
      </c>
      <c r="X80" s="1631"/>
      <c r="Y80" s="1631"/>
      <c r="Z80" s="455"/>
      <c r="AA80" s="356" t="s">
        <v>1139</v>
      </c>
      <c r="AB80" s="327" t="s">
        <v>1140</v>
      </c>
      <c r="AC80" s="355" t="s">
        <v>1141</v>
      </c>
      <c r="AD80" s="355">
        <v>41578</v>
      </c>
      <c r="AE80" s="1659" t="s">
        <v>1118</v>
      </c>
      <c r="AF80" s="1655"/>
      <c r="AG80" s="1655" t="s">
        <v>67</v>
      </c>
      <c r="AH80" s="357"/>
      <c r="AI80" s="356"/>
    </row>
    <row r="81" spans="1:35" s="50" customFormat="1" ht="55.5" customHeight="1" x14ac:dyDescent="0.2">
      <c r="A81" s="1658"/>
      <c r="B81" s="1658"/>
      <c r="C81" s="1658"/>
      <c r="D81" s="1658"/>
      <c r="E81" s="1655"/>
      <c r="F81" s="1647"/>
      <c r="G81" s="1647"/>
      <c r="H81" s="1655"/>
      <c r="I81" s="1655"/>
      <c r="J81" s="1647"/>
      <c r="K81" s="1661"/>
      <c r="L81" s="1661"/>
      <c r="M81" s="1679"/>
      <c r="N81" s="1682"/>
      <c r="O81" s="1679"/>
      <c r="P81" s="1679"/>
      <c r="Q81" s="353">
        <v>0</v>
      </c>
      <c r="R81" s="353">
        <v>0</v>
      </c>
      <c r="S81" s="353">
        <v>0</v>
      </c>
      <c r="T81" s="353">
        <v>1</v>
      </c>
      <c r="U81" s="353">
        <v>0</v>
      </c>
      <c r="V81" s="1632"/>
      <c r="W81" s="1704"/>
      <c r="X81" s="1632"/>
      <c r="Y81" s="1632"/>
      <c r="Z81" s="455"/>
      <c r="AA81" s="356" t="s">
        <v>1142</v>
      </c>
      <c r="AB81" s="322" t="s">
        <v>1143</v>
      </c>
      <c r="AC81" s="355">
        <v>41365</v>
      </c>
      <c r="AD81" s="355">
        <v>41639</v>
      </c>
      <c r="AE81" s="1659"/>
      <c r="AF81" s="1655"/>
      <c r="AG81" s="1655"/>
      <c r="AH81" s="357"/>
      <c r="AI81" s="356"/>
    </row>
    <row r="82" spans="1:35" s="50" customFormat="1" ht="46.5" customHeight="1" x14ac:dyDescent="0.2">
      <c r="A82" s="1658"/>
      <c r="B82" s="1658"/>
      <c r="C82" s="1658"/>
      <c r="D82" s="1658"/>
      <c r="E82" s="356" t="s">
        <v>1144</v>
      </c>
      <c r="F82" s="354" t="s">
        <v>1145</v>
      </c>
      <c r="G82" s="354" t="s">
        <v>1084</v>
      </c>
      <c r="H82" s="356" t="s">
        <v>67</v>
      </c>
      <c r="I82" s="356"/>
      <c r="J82" s="354" t="s">
        <v>1146</v>
      </c>
      <c r="K82" s="355">
        <v>41276</v>
      </c>
      <c r="L82" s="355">
        <v>41639</v>
      </c>
      <c r="M82" s="329">
        <v>0.25</v>
      </c>
      <c r="N82" s="1007">
        <v>0.25</v>
      </c>
      <c r="O82" s="329">
        <v>0.25</v>
      </c>
      <c r="P82" s="329">
        <v>0.25</v>
      </c>
      <c r="Q82" s="353">
        <v>0.25</v>
      </c>
      <c r="R82" s="353">
        <v>0.25</v>
      </c>
      <c r="S82" s="353">
        <v>0.25</v>
      </c>
      <c r="T82" s="353">
        <v>0.25</v>
      </c>
      <c r="U82" s="353">
        <v>0.25</v>
      </c>
      <c r="V82" s="353">
        <v>0.25</v>
      </c>
      <c r="W82" s="326">
        <v>0.25</v>
      </c>
      <c r="X82" s="353"/>
      <c r="Y82" s="353"/>
      <c r="Z82" s="455" t="s">
        <v>1231</v>
      </c>
      <c r="AA82" s="356" t="s">
        <v>1147</v>
      </c>
      <c r="AB82" s="322" t="s">
        <v>1148</v>
      </c>
      <c r="AC82" s="355">
        <v>41276</v>
      </c>
      <c r="AD82" s="355">
        <v>41639</v>
      </c>
      <c r="AE82" s="360" t="s">
        <v>1118</v>
      </c>
      <c r="AF82" s="356"/>
      <c r="AG82" s="356" t="s">
        <v>67</v>
      </c>
      <c r="AH82" s="357"/>
      <c r="AI82" s="356"/>
    </row>
    <row r="83" spans="1:35" s="50" customFormat="1" ht="115.5" customHeight="1" x14ac:dyDescent="0.2">
      <c r="A83" s="1658"/>
      <c r="B83" s="1658"/>
      <c r="C83" s="1658"/>
      <c r="D83" s="1658"/>
      <c r="E83" s="356" t="s">
        <v>1149</v>
      </c>
      <c r="F83" s="354" t="s">
        <v>1150</v>
      </c>
      <c r="G83" s="354" t="s">
        <v>1084</v>
      </c>
      <c r="H83" s="356" t="s">
        <v>67</v>
      </c>
      <c r="I83" s="356"/>
      <c r="J83" s="354" t="s">
        <v>1151</v>
      </c>
      <c r="K83" s="355">
        <v>41276</v>
      </c>
      <c r="L83" s="355">
        <v>406881</v>
      </c>
      <c r="M83" s="329">
        <v>0.25</v>
      </c>
      <c r="N83" s="1007">
        <v>0.25</v>
      </c>
      <c r="O83" s="329">
        <v>0.25</v>
      </c>
      <c r="P83" s="329">
        <v>0.25</v>
      </c>
      <c r="Q83" s="353">
        <v>0.25</v>
      </c>
      <c r="R83" s="353">
        <v>0.25</v>
      </c>
      <c r="S83" s="353">
        <v>0.25</v>
      </c>
      <c r="T83" s="353">
        <v>0.25</v>
      </c>
      <c r="U83" s="353">
        <v>0.25</v>
      </c>
      <c r="V83" s="353">
        <v>0.25</v>
      </c>
      <c r="W83" s="326">
        <v>0.25</v>
      </c>
      <c r="X83" s="353"/>
      <c r="Y83" s="353"/>
      <c r="Z83" s="454" t="s">
        <v>1152</v>
      </c>
      <c r="AA83" s="356" t="s">
        <v>1153</v>
      </c>
      <c r="AB83" s="322" t="s">
        <v>1154</v>
      </c>
      <c r="AC83" s="355">
        <v>41276</v>
      </c>
      <c r="AD83" s="355">
        <v>406881</v>
      </c>
      <c r="AE83" s="360" t="s">
        <v>1115</v>
      </c>
      <c r="AF83" s="356"/>
      <c r="AG83" s="356" t="s">
        <v>67</v>
      </c>
      <c r="AH83" s="357" t="s">
        <v>1155</v>
      </c>
      <c r="AI83" s="356">
        <v>0</v>
      </c>
    </row>
    <row r="84" spans="1:35" s="50" customFormat="1" ht="75" x14ac:dyDescent="0.2">
      <c r="A84" s="1658"/>
      <c r="B84" s="1658"/>
      <c r="C84" s="1658"/>
      <c r="D84" s="1658"/>
      <c r="E84" s="356" t="s">
        <v>1156</v>
      </c>
      <c r="F84" s="354" t="s">
        <v>1157</v>
      </c>
      <c r="G84" s="354" t="s">
        <v>1084</v>
      </c>
      <c r="H84" s="356" t="s">
        <v>67</v>
      </c>
      <c r="I84" s="356"/>
      <c r="J84" s="354" t="s">
        <v>1158</v>
      </c>
      <c r="K84" s="355">
        <v>41276</v>
      </c>
      <c r="L84" s="355">
        <v>406881</v>
      </c>
      <c r="M84" s="329">
        <v>0.25</v>
      </c>
      <c r="N84" s="1007">
        <v>0.25</v>
      </c>
      <c r="O84" s="329">
        <v>0.25</v>
      </c>
      <c r="P84" s="329">
        <v>0.25</v>
      </c>
      <c r="Q84" s="353">
        <v>0.25</v>
      </c>
      <c r="R84" s="353">
        <v>0.25</v>
      </c>
      <c r="S84" s="353">
        <v>0.25</v>
      </c>
      <c r="T84" s="353">
        <v>0.25</v>
      </c>
      <c r="U84" s="353">
        <v>0.25</v>
      </c>
      <c r="V84" s="353">
        <v>0.25</v>
      </c>
      <c r="W84" s="326">
        <v>0.25</v>
      </c>
      <c r="X84" s="353"/>
      <c r="Y84" s="353"/>
      <c r="Z84" s="460" t="s">
        <v>1159</v>
      </c>
      <c r="AA84" s="356" t="s">
        <v>1160</v>
      </c>
      <c r="AB84" s="322" t="s">
        <v>1161</v>
      </c>
      <c r="AC84" s="355">
        <v>41276</v>
      </c>
      <c r="AD84" s="355">
        <v>406881</v>
      </c>
      <c r="AE84" s="360" t="s">
        <v>1115</v>
      </c>
      <c r="AF84" s="356"/>
      <c r="AG84" s="356" t="s">
        <v>67</v>
      </c>
      <c r="AH84" s="357" t="s">
        <v>1162</v>
      </c>
      <c r="AI84" s="356">
        <v>0</v>
      </c>
    </row>
    <row r="85" spans="1:35" s="324" customFormat="1" ht="105" customHeight="1" x14ac:dyDescent="0.2">
      <c r="A85" s="1638" t="s">
        <v>1163</v>
      </c>
      <c r="B85" s="1638" t="s">
        <v>1164</v>
      </c>
      <c r="C85" s="1641">
        <v>2011011000512</v>
      </c>
      <c r="D85" s="1644">
        <v>1100000000</v>
      </c>
      <c r="E85" s="1655" t="s">
        <v>1165</v>
      </c>
      <c r="F85" s="1687" t="s">
        <v>1166</v>
      </c>
      <c r="G85" s="1687" t="s">
        <v>836</v>
      </c>
      <c r="H85" s="1655"/>
      <c r="I85" s="1647" t="s">
        <v>67</v>
      </c>
      <c r="J85" s="1647" t="s">
        <v>1167</v>
      </c>
      <c r="K85" s="1661">
        <v>41275</v>
      </c>
      <c r="L85" s="1661">
        <v>406881</v>
      </c>
      <c r="M85" s="1700">
        <f>+[4]Ponderacion_Administrativa!G81</f>
        <v>0.49999500000000002</v>
      </c>
      <c r="N85" s="1701">
        <v>0.16669999999999999</v>
      </c>
      <c r="O85" s="1700">
        <f>+[4]Ponderacion_Administrativa!I81</f>
        <v>0.16666500000000001</v>
      </c>
      <c r="P85" s="1700">
        <f>+[4]Ponderacion_Administrativa!J81</f>
        <v>0.16666500000000001</v>
      </c>
      <c r="Q85" s="353">
        <v>0.25</v>
      </c>
      <c r="R85" s="353">
        <v>0.25</v>
      </c>
      <c r="S85" s="353">
        <v>0.25</v>
      </c>
      <c r="T85" s="353">
        <v>0.25</v>
      </c>
      <c r="U85" s="353">
        <v>0.25</v>
      </c>
      <c r="V85" s="1631">
        <f>M85</f>
        <v>0.49999500000000002</v>
      </c>
      <c r="W85" s="1702"/>
      <c r="X85" s="1631"/>
      <c r="Y85" s="1631"/>
      <c r="Z85" s="461" t="s">
        <v>1168</v>
      </c>
      <c r="AA85" s="356" t="s">
        <v>1169</v>
      </c>
      <c r="AB85" s="322" t="s">
        <v>1170</v>
      </c>
      <c r="AC85" s="355">
        <v>41317</v>
      </c>
      <c r="AD85" s="355">
        <v>406881</v>
      </c>
      <c r="AE85" s="360" t="s">
        <v>1171</v>
      </c>
      <c r="AF85" s="356"/>
      <c r="AG85" s="356" t="s">
        <v>67</v>
      </c>
      <c r="AH85" s="34" t="s">
        <v>1172</v>
      </c>
      <c r="AI85" s="328">
        <v>90000000</v>
      </c>
    </row>
    <row r="86" spans="1:35" s="324" customFormat="1" ht="240" x14ac:dyDescent="0.2">
      <c r="A86" s="1639"/>
      <c r="B86" s="1639"/>
      <c r="C86" s="1642"/>
      <c r="D86" s="1645"/>
      <c r="E86" s="1655"/>
      <c r="F86" s="1687"/>
      <c r="G86" s="1687"/>
      <c r="H86" s="1655"/>
      <c r="I86" s="1647"/>
      <c r="J86" s="1647"/>
      <c r="K86" s="1661"/>
      <c r="L86" s="1661"/>
      <c r="M86" s="1678"/>
      <c r="N86" s="1681"/>
      <c r="O86" s="1678"/>
      <c r="P86" s="1678"/>
      <c r="Q86" s="353">
        <v>0.25</v>
      </c>
      <c r="R86" s="353">
        <v>0.25</v>
      </c>
      <c r="S86" s="353">
        <v>0.25</v>
      </c>
      <c r="T86" s="353">
        <v>0.25</v>
      </c>
      <c r="U86" s="353">
        <v>0.25</v>
      </c>
      <c r="V86" s="1653"/>
      <c r="W86" s="1703"/>
      <c r="X86" s="1653"/>
      <c r="Y86" s="1653"/>
      <c r="Z86" s="461" t="s">
        <v>1173</v>
      </c>
      <c r="AA86" s="356" t="s">
        <v>1174</v>
      </c>
      <c r="AB86" s="322" t="s">
        <v>1175</v>
      </c>
      <c r="AC86" s="355">
        <v>41317</v>
      </c>
      <c r="AD86" s="355">
        <v>406881</v>
      </c>
      <c r="AE86" s="360" t="s">
        <v>1171</v>
      </c>
      <c r="AF86" s="356"/>
      <c r="AG86" s="356" t="s">
        <v>119</v>
      </c>
      <c r="AH86" s="34" t="s">
        <v>1176</v>
      </c>
      <c r="AI86" s="328">
        <v>0</v>
      </c>
    </row>
    <row r="87" spans="1:35" s="324" customFormat="1" ht="117" customHeight="1" x14ac:dyDescent="0.2">
      <c r="A87" s="1639"/>
      <c r="B87" s="1639"/>
      <c r="C87" s="1642"/>
      <c r="D87" s="1645"/>
      <c r="E87" s="1655"/>
      <c r="F87" s="1687"/>
      <c r="G87" s="1687"/>
      <c r="H87" s="1655"/>
      <c r="I87" s="1647"/>
      <c r="J87" s="1647"/>
      <c r="K87" s="1661"/>
      <c r="L87" s="1661"/>
      <c r="M87" s="1679"/>
      <c r="N87" s="1682"/>
      <c r="O87" s="1679"/>
      <c r="P87" s="1679"/>
      <c r="Q87" s="353">
        <v>1</v>
      </c>
      <c r="R87" s="353">
        <v>0</v>
      </c>
      <c r="S87" s="353">
        <v>0</v>
      </c>
      <c r="T87" s="353">
        <v>0</v>
      </c>
      <c r="U87" s="353">
        <v>1</v>
      </c>
      <c r="V87" s="1632"/>
      <c r="W87" s="1704"/>
      <c r="X87" s="1632"/>
      <c r="Y87" s="1632"/>
      <c r="Z87" s="454" t="s">
        <v>1177</v>
      </c>
      <c r="AA87" s="356" t="s">
        <v>1178</v>
      </c>
      <c r="AB87" s="322" t="s">
        <v>1179</v>
      </c>
      <c r="AC87" s="355">
        <v>41339</v>
      </c>
      <c r="AD87" s="355">
        <v>406881</v>
      </c>
      <c r="AE87" s="360" t="s">
        <v>1171</v>
      </c>
      <c r="AF87" s="356"/>
      <c r="AG87" s="356"/>
      <c r="AH87" s="357" t="s">
        <v>1180</v>
      </c>
      <c r="AI87" s="328">
        <v>510000000</v>
      </c>
    </row>
    <row r="88" spans="1:35" s="324" customFormat="1" ht="112.5" customHeight="1" x14ac:dyDescent="0.2">
      <c r="A88" s="1639"/>
      <c r="B88" s="1639"/>
      <c r="C88" s="1642"/>
      <c r="D88" s="1645"/>
      <c r="E88" s="356" t="s">
        <v>1181</v>
      </c>
      <c r="F88" s="359" t="s">
        <v>1182</v>
      </c>
      <c r="G88" s="359" t="s">
        <v>836</v>
      </c>
      <c r="H88" s="356"/>
      <c r="I88" s="354" t="s">
        <v>67</v>
      </c>
      <c r="J88" s="359" t="s">
        <v>1182</v>
      </c>
      <c r="K88" s="355">
        <v>41339</v>
      </c>
      <c r="L88" s="355">
        <v>406881</v>
      </c>
      <c r="M88" s="353">
        <v>0.25</v>
      </c>
      <c r="N88" s="1006">
        <v>0.25</v>
      </c>
      <c r="O88" s="353">
        <v>0.25</v>
      </c>
      <c r="P88" s="353">
        <v>0.25</v>
      </c>
      <c r="Q88" s="353">
        <v>0.25</v>
      </c>
      <c r="R88" s="353">
        <v>0.25</v>
      </c>
      <c r="S88" s="353">
        <v>0.25</v>
      </c>
      <c r="T88" s="353">
        <v>0.25</v>
      </c>
      <c r="U88" s="353">
        <v>0.25</v>
      </c>
      <c r="V88" s="353">
        <v>0.25</v>
      </c>
      <c r="W88" s="326">
        <v>0.25</v>
      </c>
      <c r="X88" s="330"/>
      <c r="Y88" s="330"/>
      <c r="Z88" s="454" t="s">
        <v>1232</v>
      </c>
      <c r="AA88" s="356" t="s">
        <v>1183</v>
      </c>
      <c r="AB88" s="322" t="s">
        <v>1184</v>
      </c>
      <c r="AC88" s="355">
        <v>41339</v>
      </c>
      <c r="AD88" s="355">
        <v>406881</v>
      </c>
      <c r="AE88" s="360" t="s">
        <v>1171</v>
      </c>
      <c r="AF88" s="356"/>
      <c r="AG88" s="356"/>
      <c r="AH88" s="34" t="s">
        <v>1185</v>
      </c>
      <c r="AI88" s="328">
        <v>500000000</v>
      </c>
    </row>
    <row r="89" spans="1:35" s="324" customFormat="1" ht="74.25" customHeight="1" x14ac:dyDescent="0.2">
      <c r="A89" s="1639"/>
      <c r="B89" s="1639"/>
      <c r="C89" s="1642"/>
      <c r="D89" s="1645"/>
      <c r="E89" s="356" t="s">
        <v>1186</v>
      </c>
      <c r="F89" s="359" t="s">
        <v>1187</v>
      </c>
      <c r="G89" s="359" t="s">
        <v>836</v>
      </c>
      <c r="H89" s="356" t="s">
        <v>67</v>
      </c>
      <c r="I89" s="354"/>
      <c r="J89" s="359" t="s">
        <v>1188</v>
      </c>
      <c r="K89" s="355">
        <v>41275</v>
      </c>
      <c r="L89" s="355">
        <v>41639</v>
      </c>
      <c r="M89" s="353">
        <v>0</v>
      </c>
      <c r="N89" s="1006">
        <v>1</v>
      </c>
      <c r="O89" s="353">
        <v>0</v>
      </c>
      <c r="P89" s="353">
        <v>0</v>
      </c>
      <c r="Q89" s="353">
        <v>0</v>
      </c>
      <c r="R89" s="353">
        <v>1</v>
      </c>
      <c r="S89" s="353">
        <v>0</v>
      </c>
      <c r="T89" s="353">
        <v>0</v>
      </c>
      <c r="U89" s="353">
        <v>0</v>
      </c>
      <c r="V89" s="353">
        <v>0</v>
      </c>
      <c r="W89" s="326">
        <v>1</v>
      </c>
      <c r="X89" s="353"/>
      <c r="Y89" s="353"/>
      <c r="Z89" s="461" t="s">
        <v>1189</v>
      </c>
      <c r="AA89" s="356" t="s">
        <v>1190</v>
      </c>
      <c r="AB89" s="32" t="s">
        <v>1191</v>
      </c>
      <c r="AC89" s="355">
        <v>41275</v>
      </c>
      <c r="AD89" s="355">
        <v>41639</v>
      </c>
      <c r="AE89" s="360" t="s">
        <v>1171</v>
      </c>
      <c r="AF89" s="356"/>
      <c r="AG89" s="356" t="s">
        <v>119</v>
      </c>
      <c r="AH89" s="320" t="s">
        <v>1192</v>
      </c>
      <c r="AI89" s="356">
        <v>0</v>
      </c>
    </row>
    <row r="90" spans="1:35" s="324" customFormat="1" ht="74.25" customHeight="1" x14ac:dyDescent="0.2">
      <c r="A90" s="1640"/>
      <c r="B90" s="1640"/>
      <c r="C90" s="1643"/>
      <c r="D90" s="1646"/>
      <c r="E90" s="356" t="s">
        <v>1193</v>
      </c>
      <c r="F90" s="359" t="s">
        <v>1233</v>
      </c>
      <c r="G90" s="359" t="s">
        <v>836</v>
      </c>
      <c r="H90" s="356" t="s">
        <v>67</v>
      </c>
      <c r="I90" s="354"/>
      <c r="J90" s="359" t="s">
        <v>1194</v>
      </c>
      <c r="K90" s="355">
        <v>41426</v>
      </c>
      <c r="L90" s="355">
        <v>41639</v>
      </c>
      <c r="M90" s="353">
        <v>0</v>
      </c>
      <c r="N90" s="1006">
        <v>1</v>
      </c>
      <c r="O90" s="353">
        <v>0</v>
      </c>
      <c r="P90" s="353">
        <v>0</v>
      </c>
      <c r="Q90" s="353">
        <v>0</v>
      </c>
      <c r="R90" s="353">
        <v>0.1429</v>
      </c>
      <c r="S90" s="353">
        <v>0.42859999999999998</v>
      </c>
      <c r="T90" s="353">
        <v>0.42859999999999998</v>
      </c>
      <c r="U90" s="353">
        <v>0</v>
      </c>
      <c r="V90" s="353">
        <v>0</v>
      </c>
      <c r="W90" s="326">
        <v>1</v>
      </c>
      <c r="X90" s="353"/>
      <c r="Y90" s="353"/>
      <c r="Z90" s="455" t="s">
        <v>1234</v>
      </c>
      <c r="AA90" s="356" t="s">
        <v>1195</v>
      </c>
      <c r="AB90" s="32" t="s">
        <v>1196</v>
      </c>
      <c r="AC90" s="355" t="s">
        <v>1197</v>
      </c>
      <c r="AD90" s="355">
        <v>41639</v>
      </c>
      <c r="AE90" s="360" t="s">
        <v>1171</v>
      </c>
      <c r="AF90" s="356"/>
      <c r="AG90" s="356" t="s">
        <v>67</v>
      </c>
      <c r="AH90" s="320" t="s">
        <v>1235</v>
      </c>
      <c r="AI90" s="33">
        <v>200000000</v>
      </c>
    </row>
    <row r="91" spans="1:35" s="258" customFormat="1" ht="57" customHeight="1" x14ac:dyDescent="0.2">
      <c r="A91" s="1647" t="s">
        <v>1014</v>
      </c>
      <c r="B91" s="1647" t="s">
        <v>1015</v>
      </c>
      <c r="C91" s="1650">
        <v>2012011000343</v>
      </c>
      <c r="D91" s="1654"/>
      <c r="E91" s="1634" t="s">
        <v>1236</v>
      </c>
      <c r="F91" s="1651" t="s">
        <v>1237</v>
      </c>
      <c r="G91" s="1652" t="s">
        <v>574</v>
      </c>
      <c r="H91" s="1634"/>
      <c r="I91" s="1634"/>
      <c r="J91" s="1635" t="s">
        <v>1238</v>
      </c>
      <c r="K91" s="1636">
        <v>41426</v>
      </c>
      <c r="L91" s="1636">
        <v>41639</v>
      </c>
      <c r="M91" s="1634"/>
      <c r="N91" s="1637"/>
      <c r="O91" s="1634"/>
      <c r="P91" s="1648">
        <v>1</v>
      </c>
      <c r="Q91" s="1626">
        <v>0.5</v>
      </c>
      <c r="R91" s="1626"/>
      <c r="S91" s="1626"/>
      <c r="T91" s="1626"/>
      <c r="U91" s="1626"/>
      <c r="V91" s="1626"/>
      <c r="W91" s="1649"/>
      <c r="X91" s="1626"/>
      <c r="Y91" s="1626"/>
      <c r="Z91" s="1627"/>
      <c r="AA91" s="462" t="s">
        <v>1239</v>
      </c>
      <c r="AB91" s="463" t="s">
        <v>1240</v>
      </c>
      <c r="AC91" s="464">
        <v>41426</v>
      </c>
      <c r="AD91" s="464">
        <v>41639</v>
      </c>
      <c r="AE91" s="465" t="s">
        <v>1006</v>
      </c>
      <c r="AF91" s="462" t="s">
        <v>67</v>
      </c>
      <c r="AG91" s="462"/>
      <c r="AH91" s="466" t="s">
        <v>1241</v>
      </c>
      <c r="AI91" s="467">
        <v>750000000</v>
      </c>
    </row>
    <row r="92" spans="1:35" s="258" customFormat="1" ht="28.5" x14ac:dyDescent="0.2">
      <c r="A92" s="1647"/>
      <c r="B92" s="1647"/>
      <c r="C92" s="1650"/>
      <c r="D92" s="1654"/>
      <c r="E92" s="1634"/>
      <c r="F92" s="1651"/>
      <c r="G92" s="1652"/>
      <c r="H92" s="1634"/>
      <c r="I92" s="1634"/>
      <c r="J92" s="1635"/>
      <c r="K92" s="1636"/>
      <c r="L92" s="1636"/>
      <c r="M92" s="1634"/>
      <c r="N92" s="1637"/>
      <c r="O92" s="1634"/>
      <c r="P92" s="1634"/>
      <c r="Q92" s="1626"/>
      <c r="R92" s="1626"/>
      <c r="S92" s="1626"/>
      <c r="T92" s="1626"/>
      <c r="U92" s="1626"/>
      <c r="V92" s="1626"/>
      <c r="W92" s="1649"/>
      <c r="X92" s="1626"/>
      <c r="Y92" s="1626"/>
      <c r="Z92" s="1627"/>
      <c r="AA92" s="462" t="s">
        <v>1242</v>
      </c>
      <c r="AB92" s="463" t="s">
        <v>1243</v>
      </c>
      <c r="AC92" s="464">
        <v>41426</v>
      </c>
      <c r="AD92" s="464">
        <v>41639</v>
      </c>
      <c r="AE92" s="465" t="s">
        <v>1006</v>
      </c>
      <c r="AF92" s="462" t="s">
        <v>67</v>
      </c>
      <c r="AG92" s="462"/>
      <c r="AH92" s="466" t="s">
        <v>1244</v>
      </c>
      <c r="AI92" s="467">
        <v>250000000</v>
      </c>
    </row>
    <row r="93" spans="1:35" s="258" customFormat="1" ht="78.75" x14ac:dyDescent="0.25">
      <c r="A93" s="1647"/>
      <c r="B93" s="1647"/>
      <c r="C93" s="1650"/>
      <c r="D93" s="1654"/>
      <c r="E93" s="462" t="s">
        <v>1245</v>
      </c>
      <c r="F93" s="468" t="s">
        <v>1246</v>
      </c>
      <c r="G93" s="469" t="s">
        <v>574</v>
      </c>
      <c r="H93" s="462"/>
      <c r="I93" s="462"/>
      <c r="J93" s="468" t="s">
        <v>1246</v>
      </c>
      <c r="K93" s="464">
        <v>41426</v>
      </c>
      <c r="L93" s="464">
        <v>41639</v>
      </c>
      <c r="M93" s="470"/>
      <c r="N93" s="1008"/>
      <c r="O93" s="462"/>
      <c r="P93" s="471">
        <v>1</v>
      </c>
      <c r="Q93" s="470">
        <v>0.5</v>
      </c>
      <c r="R93" s="470"/>
      <c r="S93" s="470"/>
      <c r="T93" s="470"/>
      <c r="U93" s="470"/>
      <c r="V93" s="470"/>
      <c r="W93" s="472"/>
      <c r="X93" s="470"/>
      <c r="Y93" s="470"/>
      <c r="Z93" s="473"/>
      <c r="AA93" s="462" t="s">
        <v>1247</v>
      </c>
      <c r="AB93" s="468" t="s">
        <v>1246</v>
      </c>
      <c r="AC93" s="464">
        <v>41426</v>
      </c>
      <c r="AD93" s="464">
        <v>41639</v>
      </c>
      <c r="AE93" s="465" t="s">
        <v>1006</v>
      </c>
      <c r="AF93" s="462" t="s">
        <v>67</v>
      </c>
      <c r="AG93" s="462"/>
      <c r="AH93" s="466" t="s">
        <v>1248</v>
      </c>
      <c r="AI93" s="467">
        <v>500000000</v>
      </c>
    </row>
    <row r="94" spans="1:35" x14ac:dyDescent="0.2">
      <c r="E94" s="474"/>
      <c r="F94" s="474"/>
      <c r="G94" s="475"/>
      <c r="H94" s="474"/>
      <c r="I94" s="474"/>
      <c r="J94" s="474"/>
      <c r="K94" s="474"/>
      <c r="L94" s="474"/>
      <c r="M94" s="474"/>
      <c r="N94" s="695">
        <f>SUM(N15:N93)</f>
        <v>7.59</v>
      </c>
      <c r="O94" s="474"/>
      <c r="P94" s="474"/>
      <c r="Q94" s="476"/>
      <c r="R94" s="476"/>
      <c r="S94" s="476"/>
      <c r="T94" s="476"/>
      <c r="U94" s="476"/>
      <c r="V94" s="476"/>
      <c r="W94" s="476">
        <v>6.84</v>
      </c>
      <c r="X94" s="476"/>
      <c r="Y94" s="476"/>
      <c r="Z94" s="474"/>
      <c r="AA94" s="474"/>
      <c r="AB94" s="477"/>
      <c r="AC94" s="474"/>
      <c r="AD94" s="474"/>
      <c r="AE94" s="478"/>
      <c r="AF94" s="474"/>
      <c r="AG94" s="474"/>
      <c r="AH94" s="2"/>
      <c r="AI94" s="474"/>
    </row>
    <row r="95" spans="1:35" x14ac:dyDescent="0.2">
      <c r="E95" s="474"/>
      <c r="F95" s="474"/>
      <c r="G95" s="475"/>
      <c r="H95" s="474"/>
      <c r="I95" s="474"/>
      <c r="J95" s="474"/>
      <c r="K95" s="474"/>
      <c r="L95" s="474"/>
      <c r="M95" s="474"/>
      <c r="N95" s="695">
        <f>+N94/23</f>
        <v>0.33</v>
      </c>
      <c r="O95" s="474"/>
      <c r="P95" s="474"/>
      <c r="Q95" s="476"/>
      <c r="R95" s="476"/>
      <c r="S95" s="476"/>
      <c r="T95" s="476"/>
      <c r="U95" s="476"/>
      <c r="V95" s="476"/>
      <c r="W95" s="476">
        <f>+W94/23</f>
        <v>0.29739130434782607</v>
      </c>
      <c r="X95" s="476"/>
      <c r="Y95" s="476"/>
      <c r="Z95" s="474"/>
      <c r="AA95" s="474"/>
      <c r="AB95" s="477"/>
      <c r="AC95" s="474"/>
      <c r="AD95" s="474"/>
      <c r="AE95" s="478"/>
      <c r="AF95" s="474"/>
      <c r="AG95" s="474"/>
      <c r="AH95" s="2"/>
      <c r="AI95" s="474"/>
    </row>
    <row r="96" spans="1:35" x14ac:dyDescent="0.2">
      <c r="E96" s="474"/>
      <c r="F96" s="474"/>
      <c r="G96" s="475"/>
      <c r="H96" s="474"/>
      <c r="I96" s="474"/>
      <c r="J96" s="474"/>
      <c r="K96" s="474"/>
      <c r="L96" s="474"/>
      <c r="M96" s="474"/>
      <c r="N96" s="474"/>
      <c r="O96" s="474"/>
      <c r="P96" s="474"/>
      <c r="Q96" s="476"/>
      <c r="R96" s="476"/>
      <c r="S96" s="476"/>
      <c r="T96" s="476"/>
      <c r="U96" s="476"/>
      <c r="V96" s="476"/>
      <c r="W96" s="476"/>
      <c r="X96" s="476"/>
      <c r="Y96" s="476"/>
      <c r="Z96" s="474"/>
      <c r="AA96" s="474"/>
      <c r="AB96" s="477"/>
      <c r="AC96" s="474"/>
      <c r="AD96" s="474"/>
      <c r="AE96" s="478"/>
      <c r="AF96" s="474"/>
      <c r="AG96" s="474"/>
      <c r="AH96" s="2"/>
      <c r="AI96" s="474"/>
    </row>
    <row r="97" spans="5:35" x14ac:dyDescent="0.2">
      <c r="E97" s="474"/>
      <c r="F97" s="474"/>
      <c r="G97" s="475"/>
      <c r="H97" s="474"/>
      <c r="I97" s="474"/>
      <c r="J97" s="474"/>
      <c r="K97" s="474"/>
      <c r="L97" s="474"/>
      <c r="M97" s="474"/>
      <c r="N97" s="474"/>
      <c r="O97" s="474"/>
      <c r="P97" s="474"/>
      <c r="Q97" s="476"/>
      <c r="R97" s="476"/>
      <c r="S97" s="476"/>
      <c r="T97" s="476"/>
      <c r="U97" s="476"/>
      <c r="V97" s="476"/>
      <c r="W97" s="476"/>
      <c r="X97" s="476"/>
      <c r="Y97" s="476"/>
      <c r="Z97" s="474"/>
      <c r="AA97" s="474"/>
      <c r="AB97" s="477"/>
      <c r="AC97" s="474"/>
      <c r="AD97" s="474"/>
      <c r="AE97" s="478"/>
      <c r="AF97" s="474"/>
      <c r="AG97" s="474"/>
      <c r="AH97" s="2"/>
      <c r="AI97" s="474"/>
    </row>
  </sheetData>
  <sheetProtection password="DDB6" sheet="1"/>
  <mergeCells count="500">
    <mergeCell ref="K80:K81"/>
    <mergeCell ref="L80:L81"/>
    <mergeCell ref="M80:M81"/>
    <mergeCell ref="N80:N81"/>
    <mergeCell ref="O80:O81"/>
    <mergeCell ref="P80:P81"/>
    <mergeCell ref="V80:V81"/>
    <mergeCell ref="W80:W81"/>
    <mergeCell ref="F85:F87"/>
    <mergeCell ref="G85:G87"/>
    <mergeCell ref="H85:H87"/>
    <mergeCell ref="I85:I87"/>
    <mergeCell ref="P85:P87"/>
    <mergeCell ref="V85:V87"/>
    <mergeCell ref="W85:W87"/>
    <mergeCell ref="X85:X87"/>
    <mergeCell ref="Y85:Y87"/>
    <mergeCell ref="J85:J87"/>
    <mergeCell ref="K85:K87"/>
    <mergeCell ref="L85:L87"/>
    <mergeCell ref="M85:M87"/>
    <mergeCell ref="N85:N87"/>
    <mergeCell ref="O85:O87"/>
    <mergeCell ref="C52:C84"/>
    <mergeCell ref="D52:D84"/>
    <mergeCell ref="E52:E56"/>
    <mergeCell ref="F52:F56"/>
    <mergeCell ref="E75:E76"/>
    <mergeCell ref="F75:F76"/>
    <mergeCell ref="E65:E68"/>
    <mergeCell ref="F65:F68"/>
    <mergeCell ref="E69:E70"/>
    <mergeCell ref="F69:F70"/>
    <mergeCell ref="L75:L76"/>
    <mergeCell ref="G75:G76"/>
    <mergeCell ref="I69:I70"/>
    <mergeCell ref="J69:J70"/>
    <mergeCell ref="K69:K70"/>
    <mergeCell ref="L69:L70"/>
    <mergeCell ref="I75:I76"/>
    <mergeCell ref="J75:J76"/>
    <mergeCell ref="K75:K76"/>
    <mergeCell ref="A52:A84"/>
    <mergeCell ref="B52:B84"/>
    <mergeCell ref="H75:H76"/>
    <mergeCell ref="AF78:AF79"/>
    <mergeCell ref="V77:V79"/>
    <mergeCell ref="W77:W79"/>
    <mergeCell ref="X77:X79"/>
    <mergeCell ref="Y77:Y79"/>
    <mergeCell ref="AH78:AH79"/>
    <mergeCell ref="X72:X74"/>
    <mergeCell ref="Y72:Y74"/>
    <mergeCell ref="Y75:Y76"/>
    <mergeCell ref="Z75:Z76"/>
    <mergeCell ref="AE75:AE76"/>
    <mergeCell ref="AF75:AF76"/>
    <mergeCell ref="AG75:AG76"/>
    <mergeCell ref="S75:S76"/>
    <mergeCell ref="T75:T76"/>
    <mergeCell ref="U75:U76"/>
    <mergeCell ref="V75:V76"/>
    <mergeCell ref="W75:W76"/>
    <mergeCell ref="X75:X76"/>
    <mergeCell ref="M75:M76"/>
    <mergeCell ref="N75:N76"/>
    <mergeCell ref="AI78:AI79"/>
    <mergeCell ref="E80:E81"/>
    <mergeCell ref="F80:F81"/>
    <mergeCell ref="G80:G81"/>
    <mergeCell ref="H80:H81"/>
    <mergeCell ref="I80:I81"/>
    <mergeCell ref="J80:J81"/>
    <mergeCell ref="P77:P79"/>
    <mergeCell ref="AE80:AE81"/>
    <mergeCell ref="L77:L79"/>
    <mergeCell ref="M77:M79"/>
    <mergeCell ref="N77:N79"/>
    <mergeCell ref="O77:O79"/>
    <mergeCell ref="AG80:AG81"/>
    <mergeCell ref="AE77:AE79"/>
    <mergeCell ref="AG78:AG79"/>
    <mergeCell ref="E77:E79"/>
    <mergeCell ref="F77:F79"/>
    <mergeCell ref="G77:G79"/>
    <mergeCell ref="H77:H79"/>
    <mergeCell ref="I77:I79"/>
    <mergeCell ref="J77:J79"/>
    <mergeCell ref="K77:K79"/>
    <mergeCell ref="AF80:AF81"/>
    <mergeCell ref="O75:O76"/>
    <mergeCell ref="P75:P76"/>
    <mergeCell ref="Q75:Q76"/>
    <mergeCell ref="R75:R76"/>
    <mergeCell ref="AE69:AE70"/>
    <mergeCell ref="AF69:AF70"/>
    <mergeCell ref="AG69:AG70"/>
    <mergeCell ref="E72:E74"/>
    <mergeCell ref="F72:F74"/>
    <mergeCell ref="G72:G74"/>
    <mergeCell ref="H72:H74"/>
    <mergeCell ref="I72:I74"/>
    <mergeCell ref="N69:N70"/>
    <mergeCell ref="O69:O70"/>
    <mergeCell ref="Z72:Z73"/>
    <mergeCell ref="J72:J74"/>
    <mergeCell ref="K72:K74"/>
    <mergeCell ref="L72:L74"/>
    <mergeCell ref="M72:M74"/>
    <mergeCell ref="N72:N74"/>
    <mergeCell ref="Z69:Z70"/>
    <mergeCell ref="P72:P74"/>
    <mergeCell ref="O72:O74"/>
    <mergeCell ref="H69:H70"/>
    <mergeCell ref="V72:V74"/>
    <mergeCell ref="W72:W74"/>
    <mergeCell ref="P69:P70"/>
    <mergeCell ref="V69:V70"/>
    <mergeCell ref="W69:W70"/>
    <mergeCell ref="X69:X70"/>
    <mergeCell ref="V65:V68"/>
    <mergeCell ref="W65:W68"/>
    <mergeCell ref="X65:X68"/>
    <mergeCell ref="AG65:AG68"/>
    <mergeCell ref="M65:M68"/>
    <mergeCell ref="N65:N68"/>
    <mergeCell ref="O65:O68"/>
    <mergeCell ref="P65:P68"/>
    <mergeCell ref="M69:M70"/>
    <mergeCell ref="L65:L68"/>
    <mergeCell ref="N61:N64"/>
    <mergeCell ref="E61:E64"/>
    <mergeCell ref="AE65:AE68"/>
    <mergeCell ref="AF65:AF68"/>
    <mergeCell ref="Y65:Y68"/>
    <mergeCell ref="Y69:Y70"/>
    <mergeCell ref="G65:G68"/>
    <mergeCell ref="H65:H68"/>
    <mergeCell ref="I65:I68"/>
    <mergeCell ref="J65:J68"/>
    <mergeCell ref="K65:K68"/>
    <mergeCell ref="J61:J64"/>
    <mergeCell ref="K61:K64"/>
    <mergeCell ref="W58:W60"/>
    <mergeCell ref="X58:X60"/>
    <mergeCell ref="G61:G64"/>
    <mergeCell ref="H61:H64"/>
    <mergeCell ref="I61:I64"/>
    <mergeCell ref="G69:G70"/>
    <mergeCell ref="Y58:Y60"/>
    <mergeCell ref="J58:J60"/>
    <mergeCell ref="K58:K60"/>
    <mergeCell ref="L58:L60"/>
    <mergeCell ref="M58:M60"/>
    <mergeCell ref="N58:N60"/>
    <mergeCell ref="O58:O60"/>
    <mergeCell ref="V58:V60"/>
    <mergeCell ref="P58:P60"/>
    <mergeCell ref="Y61:Y64"/>
    <mergeCell ref="O61:O64"/>
    <mergeCell ref="P61:P64"/>
    <mergeCell ref="V61:V64"/>
    <mergeCell ref="W61:W64"/>
    <mergeCell ref="X61:X64"/>
    <mergeCell ref="AE52:AE56"/>
    <mergeCell ref="AF52:AF56"/>
    <mergeCell ref="AG52:AG56"/>
    <mergeCell ref="E58:E60"/>
    <mergeCell ref="F58:F60"/>
    <mergeCell ref="G58:G60"/>
    <mergeCell ref="H58:H60"/>
    <mergeCell ref="I58:I60"/>
    <mergeCell ref="M52:M56"/>
    <mergeCell ref="N52:N56"/>
    <mergeCell ref="O52:O56"/>
    <mergeCell ref="P52:P56"/>
    <mergeCell ref="V52:V56"/>
    <mergeCell ref="W52:W56"/>
    <mergeCell ref="G52:G56"/>
    <mergeCell ref="H52:H56"/>
    <mergeCell ref="I52:I56"/>
    <mergeCell ref="J52:J56"/>
    <mergeCell ref="K52:K56"/>
    <mergeCell ref="L52:L56"/>
    <mergeCell ref="AE58:AE64"/>
    <mergeCell ref="F61:F64"/>
    <mergeCell ref="L61:L64"/>
    <mergeCell ref="M61:M64"/>
    <mergeCell ref="A50:A51"/>
    <mergeCell ref="B50:B51"/>
    <mergeCell ref="C50:C51"/>
    <mergeCell ref="D50:D51"/>
    <mergeCell ref="E50:E51"/>
    <mergeCell ref="F50:F51"/>
    <mergeCell ref="G50:G51"/>
    <mergeCell ref="H50:H51"/>
    <mergeCell ref="W50:W51"/>
    <mergeCell ref="I50:I51"/>
    <mergeCell ref="J50:J51"/>
    <mergeCell ref="K50:K51"/>
    <mergeCell ref="L50:L51"/>
    <mergeCell ref="M50:M51"/>
    <mergeCell ref="N50:N51"/>
    <mergeCell ref="O50:O51"/>
    <mergeCell ref="P50:P51"/>
    <mergeCell ref="V50:V51"/>
    <mergeCell ref="N48:N49"/>
    <mergeCell ref="O48:O49"/>
    <mergeCell ref="P48:P49"/>
    <mergeCell ref="V48:V49"/>
    <mergeCell ref="W48:W49"/>
    <mergeCell ref="M48:M49"/>
    <mergeCell ref="A40:A49"/>
    <mergeCell ref="B40:B49"/>
    <mergeCell ref="C40:C49"/>
    <mergeCell ref="D40:D49"/>
    <mergeCell ref="E40:E41"/>
    <mergeCell ref="F40:F41"/>
    <mergeCell ref="E48:E49"/>
    <mergeCell ref="F48:F49"/>
    <mergeCell ref="G48:G49"/>
    <mergeCell ref="I48:I49"/>
    <mergeCell ref="J48:J49"/>
    <mergeCell ref="K48:K49"/>
    <mergeCell ref="L48:L49"/>
    <mergeCell ref="AI46:AI47"/>
    <mergeCell ref="AC46:AC47"/>
    <mergeCell ref="AD46:AD47"/>
    <mergeCell ref="AE46:AE47"/>
    <mergeCell ref="N46:N47"/>
    <mergeCell ref="O46:O47"/>
    <mergeCell ref="P46:P47"/>
    <mergeCell ref="V46:V47"/>
    <mergeCell ref="W46:W47"/>
    <mergeCell ref="I46:I47"/>
    <mergeCell ref="J46:J47"/>
    <mergeCell ref="K46:K47"/>
    <mergeCell ref="M42:M45"/>
    <mergeCell ref="N42:N45"/>
    <mergeCell ref="O42:O45"/>
    <mergeCell ref="P42:P45"/>
    <mergeCell ref="V42:V45"/>
    <mergeCell ref="W42:W45"/>
    <mergeCell ref="L46:L47"/>
    <mergeCell ref="M46:M47"/>
    <mergeCell ref="L42:L45"/>
    <mergeCell ref="AI40:AI41"/>
    <mergeCell ref="E42:E45"/>
    <mergeCell ref="F42:F45"/>
    <mergeCell ref="G42:G45"/>
    <mergeCell ref="I42:I45"/>
    <mergeCell ref="J42:J45"/>
    <mergeCell ref="M40:M41"/>
    <mergeCell ref="N40:N41"/>
    <mergeCell ref="O40:O41"/>
    <mergeCell ref="P40:P41"/>
    <mergeCell ref="V40:V41"/>
    <mergeCell ref="W40:W41"/>
    <mergeCell ref="G40:G41"/>
    <mergeCell ref="H40:H49"/>
    <mergeCell ref="I40:I41"/>
    <mergeCell ref="J40:J41"/>
    <mergeCell ref="K40:K41"/>
    <mergeCell ref="L40:L41"/>
    <mergeCell ref="K42:K45"/>
    <mergeCell ref="AH42:AH45"/>
    <mergeCell ref="AI42:AI45"/>
    <mergeCell ref="E46:E47"/>
    <mergeCell ref="F46:F47"/>
    <mergeCell ref="G46:G47"/>
    <mergeCell ref="F34:F39"/>
    <mergeCell ref="G34:G39"/>
    <mergeCell ref="H34:H39"/>
    <mergeCell ref="I34:I39"/>
    <mergeCell ref="J34:J39"/>
    <mergeCell ref="V34:V39"/>
    <mergeCell ref="X34:X39"/>
    <mergeCell ref="Y34:Y39"/>
    <mergeCell ref="AE34:AE39"/>
    <mergeCell ref="K34:K39"/>
    <mergeCell ref="L34:L39"/>
    <mergeCell ref="M34:M39"/>
    <mergeCell ref="N34:N39"/>
    <mergeCell ref="O34:O39"/>
    <mergeCell ref="P34:P39"/>
    <mergeCell ref="W34:W35"/>
    <mergeCell ref="K32:K33"/>
    <mergeCell ref="L32:L33"/>
    <mergeCell ref="M32:M33"/>
    <mergeCell ref="N32:N33"/>
    <mergeCell ref="O32:O33"/>
    <mergeCell ref="P32:P33"/>
    <mergeCell ref="E32:E33"/>
    <mergeCell ref="F32:F33"/>
    <mergeCell ref="G32:G33"/>
    <mergeCell ref="H32:H33"/>
    <mergeCell ref="I32:I33"/>
    <mergeCell ref="J32:J33"/>
    <mergeCell ref="AI32:AI33"/>
    <mergeCell ref="Q32:Q33"/>
    <mergeCell ref="R32:R33"/>
    <mergeCell ref="S32:S33"/>
    <mergeCell ref="T32:T33"/>
    <mergeCell ref="U32:U33"/>
    <mergeCell ref="V32:V33"/>
    <mergeCell ref="W32:W33"/>
    <mergeCell ref="X32:X33"/>
    <mergeCell ref="Y32:Y33"/>
    <mergeCell ref="F27:F31"/>
    <mergeCell ref="G27:G31"/>
    <mergeCell ref="H27:H31"/>
    <mergeCell ref="I27:I31"/>
    <mergeCell ref="J27:J31"/>
    <mergeCell ref="W27:W31"/>
    <mergeCell ref="X27:X31"/>
    <mergeCell ref="Y27:Y31"/>
    <mergeCell ref="Q27:Q31"/>
    <mergeCell ref="R27:R31"/>
    <mergeCell ref="S27:S31"/>
    <mergeCell ref="T27:T31"/>
    <mergeCell ref="U27:U31"/>
    <mergeCell ref="V27:V31"/>
    <mergeCell ref="K27:K31"/>
    <mergeCell ref="L27:L31"/>
    <mergeCell ref="M27:M31"/>
    <mergeCell ref="N27:N31"/>
    <mergeCell ref="O27:O31"/>
    <mergeCell ref="P27:P31"/>
    <mergeCell ref="W19:W22"/>
    <mergeCell ref="X19:X22"/>
    <mergeCell ref="Z27:Z31"/>
    <mergeCell ref="AE27:AE31"/>
    <mergeCell ref="AI27:AI31"/>
    <mergeCell ref="G23:G26"/>
    <mergeCell ref="H23:H26"/>
    <mergeCell ref="I23:I26"/>
    <mergeCell ref="J23:J26"/>
    <mergeCell ref="W23:W26"/>
    <mergeCell ref="X23:X26"/>
    <mergeCell ref="Y23:Y26"/>
    <mergeCell ref="AE23:AE26"/>
    <mergeCell ref="AI23:AI26"/>
    <mergeCell ref="Q23:Q26"/>
    <mergeCell ref="R23:R26"/>
    <mergeCell ref="S23:S26"/>
    <mergeCell ref="T23:T26"/>
    <mergeCell ref="U23:U26"/>
    <mergeCell ref="V23:V26"/>
    <mergeCell ref="Z23:Z26"/>
    <mergeCell ref="K23:K26"/>
    <mergeCell ref="L23:L26"/>
    <mergeCell ref="M23:M26"/>
    <mergeCell ref="R19:R22"/>
    <mergeCell ref="S19:S22"/>
    <mergeCell ref="T19:T22"/>
    <mergeCell ref="U19:U22"/>
    <mergeCell ref="V19:V22"/>
    <mergeCell ref="E23:E26"/>
    <mergeCell ref="F23:F26"/>
    <mergeCell ref="P23:P26"/>
    <mergeCell ref="E19:E22"/>
    <mergeCell ref="F19:F22"/>
    <mergeCell ref="G19:G22"/>
    <mergeCell ref="H19:H22"/>
    <mergeCell ref="I19:I22"/>
    <mergeCell ref="J19:J22"/>
    <mergeCell ref="N23:N26"/>
    <mergeCell ref="O23:O26"/>
    <mergeCell ref="F15:F18"/>
    <mergeCell ref="U15:U18"/>
    <mergeCell ref="V15:V18"/>
    <mergeCell ref="W15:W18"/>
    <mergeCell ref="Z15:Z18"/>
    <mergeCell ref="G15:G18"/>
    <mergeCell ref="H15:H18"/>
    <mergeCell ref="I15:I18"/>
    <mergeCell ref="J15:J18"/>
    <mergeCell ref="AI15:AI18"/>
    <mergeCell ref="K19:K22"/>
    <mergeCell ref="L19:L22"/>
    <mergeCell ref="M19:M22"/>
    <mergeCell ref="N19:N22"/>
    <mergeCell ref="O19:O22"/>
    <mergeCell ref="P19:P22"/>
    <mergeCell ref="Z19:Z22"/>
    <mergeCell ref="AE19:AE22"/>
    <mergeCell ref="AI19:AI22"/>
    <mergeCell ref="K15:K18"/>
    <mergeCell ref="L15:L18"/>
    <mergeCell ref="S15:S18"/>
    <mergeCell ref="T15:T18"/>
    <mergeCell ref="X15:X18"/>
    <mergeCell ref="M15:M18"/>
    <mergeCell ref="N15:N18"/>
    <mergeCell ref="O15:O18"/>
    <mergeCell ref="P15:P18"/>
    <mergeCell ref="Q15:Q18"/>
    <mergeCell ref="R15:R18"/>
    <mergeCell ref="Y15:Y18"/>
    <mergeCell ref="Y19:Y22"/>
    <mergeCell ref="Q19:Q22"/>
    <mergeCell ref="AI13:AI14"/>
    <mergeCell ref="Q13:T13"/>
    <mergeCell ref="U13:Z13"/>
    <mergeCell ref="AA13:AA14"/>
    <mergeCell ref="AB13:AB14"/>
    <mergeCell ref="AC13:AD13"/>
    <mergeCell ref="AE13:AE14"/>
    <mergeCell ref="U14:V14"/>
    <mergeCell ref="F13:F14"/>
    <mergeCell ref="G13:G14"/>
    <mergeCell ref="H13:I13"/>
    <mergeCell ref="J13:J14"/>
    <mergeCell ref="K13:L13"/>
    <mergeCell ref="M13:P13"/>
    <mergeCell ref="AF13:AG13"/>
    <mergeCell ref="AH13:AH14"/>
    <mergeCell ref="A15:A39"/>
    <mergeCell ref="B15:B39"/>
    <mergeCell ref="C15:C39"/>
    <mergeCell ref="D15:D39"/>
    <mergeCell ref="E15:E18"/>
    <mergeCell ref="A13:A14"/>
    <mergeCell ref="B13:B14"/>
    <mergeCell ref="C13:C14"/>
    <mergeCell ref="D13:D14"/>
    <mergeCell ref="E27:E31"/>
    <mergeCell ref="E34:E39"/>
    <mergeCell ref="P91:P92"/>
    <mergeCell ref="Q91:Q92"/>
    <mergeCell ref="R91:R92"/>
    <mergeCell ref="V91:V92"/>
    <mergeCell ref="W91:W92"/>
    <mergeCell ref="A11:D11"/>
    <mergeCell ref="E11:Z11"/>
    <mergeCell ref="AA11:AE11"/>
    <mergeCell ref="C91:C93"/>
    <mergeCell ref="F91:F92"/>
    <mergeCell ref="G91:G92"/>
    <mergeCell ref="X52:X56"/>
    <mergeCell ref="Y52:Y56"/>
    <mergeCell ref="D91:D93"/>
    <mergeCell ref="E91:E92"/>
    <mergeCell ref="E85:E87"/>
    <mergeCell ref="S91:S92"/>
    <mergeCell ref="T91:T92"/>
    <mergeCell ref="U91:U92"/>
    <mergeCell ref="L91:L92"/>
    <mergeCell ref="M91:M92"/>
    <mergeCell ref="X50:X51"/>
    <mergeCell ref="Y50:Y51"/>
    <mergeCell ref="E13:E14"/>
    <mergeCell ref="A1:AG8"/>
    <mergeCell ref="AH1:AI2"/>
    <mergeCell ref="AH3:AI4"/>
    <mergeCell ref="AH5:AI6"/>
    <mergeCell ref="AH7:AI8"/>
    <mergeCell ref="A9:AI9"/>
    <mergeCell ref="H91:H92"/>
    <mergeCell ref="I91:I92"/>
    <mergeCell ref="J91:J92"/>
    <mergeCell ref="K91:K92"/>
    <mergeCell ref="A10:AI10"/>
    <mergeCell ref="H12:I12"/>
    <mergeCell ref="K12:L12"/>
    <mergeCell ref="Q12:T12"/>
    <mergeCell ref="U12:Z12"/>
    <mergeCell ref="AF12:AG12"/>
    <mergeCell ref="N91:N92"/>
    <mergeCell ref="A85:A90"/>
    <mergeCell ref="B85:B90"/>
    <mergeCell ref="C85:C90"/>
    <mergeCell ref="D85:D90"/>
    <mergeCell ref="A91:A93"/>
    <mergeCell ref="B91:B93"/>
    <mergeCell ref="O91:O92"/>
    <mergeCell ref="X91:X92"/>
    <mergeCell ref="Y91:Y92"/>
    <mergeCell ref="Z91:Z92"/>
    <mergeCell ref="Z50:Z51"/>
    <mergeCell ref="Z58:Z64"/>
    <mergeCell ref="Z65:Z68"/>
    <mergeCell ref="X80:X81"/>
    <mergeCell ref="Y80:Y81"/>
    <mergeCell ref="AF11:AH11"/>
    <mergeCell ref="AE15:AE18"/>
    <mergeCell ref="Z32:Z33"/>
    <mergeCell ref="AE32:AE33"/>
    <mergeCell ref="X40:X41"/>
    <mergeCell ref="Y40:Y41"/>
    <mergeCell ref="AF46:AF47"/>
    <mergeCell ref="X46:X47"/>
    <mergeCell ref="Y46:Y47"/>
    <mergeCell ref="AH40:AH41"/>
    <mergeCell ref="AG46:AG47"/>
    <mergeCell ref="AH46:AH47"/>
    <mergeCell ref="X42:X45"/>
    <mergeCell ref="Y42:Y45"/>
    <mergeCell ref="X48:X49"/>
    <mergeCell ref="Y48:Y49"/>
  </mergeCells>
  <dataValidations count="3">
    <dataValidation allowBlank="1" showErrorMessage="1" prompt="La fecha de finalización de la tarea coincide con la fecha de entrega del producto._x000a_" sqref="AI13:AI14"/>
    <dataValidation allowBlank="1" showInputMessage="1" showErrorMessage="1" prompt="_x000a_" sqref="E13:E14 IM13:IM14"/>
    <dataValidation allowBlank="1" showErrorMessage="1" sqref="AH13:AH14"/>
  </dataValidations>
  <hyperlinks>
    <hyperlink ref="Z85" r:id="rId1"/>
    <hyperlink ref="Z86" r:id="rId2"/>
    <hyperlink ref="Z89" r:id="rId3"/>
  </hyperlinks>
  <printOptions horizontalCentered="1" verticalCentered="1"/>
  <pageMargins left="0" right="0" top="0" bottom="0" header="0" footer="0"/>
  <pageSetup scale="45" orientation="landscape" horizontalDpi="4294967295" verticalDpi="4294967295"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E74"/>
  <sheetViews>
    <sheetView topLeftCell="F1" zoomScale="40" zoomScaleNormal="40" zoomScaleSheetLayoutView="80" workbookViewId="0">
      <selection activeCell="X19" sqref="X19"/>
    </sheetView>
  </sheetViews>
  <sheetFormatPr baseColWidth="10" defaultRowHeight="15" x14ac:dyDescent="0.25"/>
  <cols>
    <col min="1" max="1" width="35.7109375" style="36" customWidth="1"/>
    <col min="2" max="2" width="39.5703125" style="36" customWidth="1"/>
    <col min="3" max="3" width="28.42578125" style="36" customWidth="1"/>
    <col min="4" max="4" width="29.85546875" style="36" customWidth="1"/>
    <col min="5" max="5" width="16.5703125" style="227" customWidth="1"/>
    <col min="6" max="7" width="36.85546875" style="36" customWidth="1"/>
    <col min="8" max="8" width="13.5703125" style="36" customWidth="1"/>
    <col min="9" max="9" width="14.7109375" style="36" customWidth="1"/>
    <col min="10" max="10" width="42.28515625" style="36" customWidth="1"/>
    <col min="11" max="11" width="27.140625" style="268" customWidth="1"/>
    <col min="12" max="12" width="24.42578125" style="268" customWidth="1"/>
    <col min="13" max="16" width="16.42578125" style="268" customWidth="1"/>
    <col min="17" max="17" width="16.42578125" style="268" hidden="1" customWidth="1"/>
    <col min="18" max="18" width="16.42578125" style="663" hidden="1" customWidth="1"/>
    <col min="19" max="20" width="16.42578125" style="268" hidden="1" customWidth="1"/>
    <col min="21" max="21" width="46.42578125" style="268" hidden="1" customWidth="1"/>
    <col min="22" max="22" width="76" style="663" hidden="1" customWidth="1"/>
    <col min="23" max="23" width="25.5703125" style="36" customWidth="1"/>
    <col min="24" max="24" width="60.28515625" style="36" customWidth="1"/>
    <col min="25" max="25" width="30.28515625" style="254" customWidth="1"/>
    <col min="26" max="26" width="31.7109375" style="36" customWidth="1"/>
    <col min="27" max="27" width="37.140625" style="664" customWidth="1"/>
    <col min="28" max="28" width="13.140625" style="36" customWidth="1"/>
    <col min="29" max="29" width="16.7109375" style="268" customWidth="1"/>
    <col min="30" max="30" width="31.5703125" style="316" customWidth="1"/>
    <col min="31" max="31" width="36.42578125" style="268" customWidth="1"/>
    <col min="32" max="16384" width="11.42578125" style="36"/>
  </cols>
  <sheetData>
    <row r="1" spans="1:31" ht="15" customHeight="1" x14ac:dyDescent="0.25">
      <c r="A1" s="1728" t="s">
        <v>1662</v>
      </c>
      <c r="B1" s="1729"/>
      <c r="C1" s="1729"/>
      <c r="D1" s="1729"/>
      <c r="E1" s="1729"/>
      <c r="F1" s="1729"/>
      <c r="G1" s="1729"/>
      <c r="H1" s="1729"/>
      <c r="I1" s="1729"/>
      <c r="J1" s="1729"/>
      <c r="K1" s="1729"/>
      <c r="L1" s="1729"/>
      <c r="M1" s="1729"/>
      <c r="N1" s="1729"/>
      <c r="O1" s="1729"/>
      <c r="P1" s="1729"/>
      <c r="Q1" s="1729"/>
      <c r="R1" s="1729"/>
      <c r="S1" s="1729"/>
      <c r="T1" s="1729"/>
      <c r="U1" s="1729"/>
      <c r="V1" s="1729"/>
      <c r="W1" s="1729"/>
      <c r="X1" s="1729"/>
      <c r="Y1" s="1729"/>
      <c r="Z1" s="1729"/>
      <c r="AA1" s="1729"/>
      <c r="AB1" s="1729"/>
      <c r="AC1" s="1730"/>
      <c r="AD1" s="1349" t="s">
        <v>1485</v>
      </c>
      <c r="AE1" s="1350"/>
    </row>
    <row r="2" spans="1:31" ht="15" customHeight="1" x14ac:dyDescent="0.25">
      <c r="A2" s="1731"/>
      <c r="B2" s="1732"/>
      <c r="C2" s="1732"/>
      <c r="D2" s="1732"/>
      <c r="E2" s="1732"/>
      <c r="F2" s="1732"/>
      <c r="G2" s="1732"/>
      <c r="H2" s="1732"/>
      <c r="I2" s="1732"/>
      <c r="J2" s="1732"/>
      <c r="K2" s="1732"/>
      <c r="L2" s="1732"/>
      <c r="M2" s="1732"/>
      <c r="N2" s="1732"/>
      <c r="O2" s="1732"/>
      <c r="P2" s="1732"/>
      <c r="Q2" s="1732"/>
      <c r="R2" s="1732"/>
      <c r="S2" s="1732"/>
      <c r="T2" s="1732"/>
      <c r="U2" s="1732"/>
      <c r="V2" s="1732"/>
      <c r="W2" s="1732"/>
      <c r="X2" s="1732"/>
      <c r="Y2" s="1732"/>
      <c r="Z2" s="1732"/>
      <c r="AA2" s="1732"/>
      <c r="AB2" s="1732"/>
      <c r="AC2" s="1733"/>
      <c r="AD2" s="1351"/>
      <c r="AE2" s="1352"/>
    </row>
    <row r="3" spans="1:31" ht="15" customHeight="1" x14ac:dyDescent="0.25">
      <c r="A3" s="1731"/>
      <c r="B3" s="1732"/>
      <c r="C3" s="1732"/>
      <c r="D3" s="1732"/>
      <c r="E3" s="1732"/>
      <c r="F3" s="1732"/>
      <c r="G3" s="1732"/>
      <c r="H3" s="1732"/>
      <c r="I3" s="1732"/>
      <c r="J3" s="1732"/>
      <c r="K3" s="1732"/>
      <c r="L3" s="1732"/>
      <c r="M3" s="1732"/>
      <c r="N3" s="1732"/>
      <c r="O3" s="1732"/>
      <c r="P3" s="1732"/>
      <c r="Q3" s="1732"/>
      <c r="R3" s="1732"/>
      <c r="S3" s="1732"/>
      <c r="T3" s="1732"/>
      <c r="U3" s="1732"/>
      <c r="V3" s="1732"/>
      <c r="W3" s="1732"/>
      <c r="X3" s="1732"/>
      <c r="Y3" s="1732"/>
      <c r="Z3" s="1732"/>
      <c r="AA3" s="1732"/>
      <c r="AB3" s="1732"/>
      <c r="AC3" s="1733"/>
      <c r="AD3" s="1349" t="s">
        <v>324</v>
      </c>
      <c r="AE3" s="1350"/>
    </row>
    <row r="4" spans="1:31" ht="15" customHeight="1" x14ac:dyDescent="0.25">
      <c r="A4" s="1731"/>
      <c r="B4" s="1732"/>
      <c r="C4" s="1732"/>
      <c r="D4" s="1732"/>
      <c r="E4" s="1732"/>
      <c r="F4" s="1732"/>
      <c r="G4" s="1732"/>
      <c r="H4" s="1732"/>
      <c r="I4" s="1732"/>
      <c r="J4" s="1732"/>
      <c r="K4" s="1732"/>
      <c r="L4" s="1732"/>
      <c r="M4" s="1732"/>
      <c r="N4" s="1732"/>
      <c r="O4" s="1732"/>
      <c r="P4" s="1732"/>
      <c r="Q4" s="1732"/>
      <c r="R4" s="1732"/>
      <c r="S4" s="1732"/>
      <c r="T4" s="1732"/>
      <c r="U4" s="1732"/>
      <c r="V4" s="1732"/>
      <c r="W4" s="1732"/>
      <c r="X4" s="1732"/>
      <c r="Y4" s="1732"/>
      <c r="Z4" s="1732"/>
      <c r="AA4" s="1732"/>
      <c r="AB4" s="1732"/>
      <c r="AC4" s="1733"/>
      <c r="AD4" s="1351"/>
      <c r="AE4" s="1352"/>
    </row>
    <row r="5" spans="1:31" ht="15" customHeight="1" x14ac:dyDescent="0.25">
      <c r="A5" s="1731"/>
      <c r="B5" s="1732"/>
      <c r="C5" s="1732"/>
      <c r="D5" s="1732"/>
      <c r="E5" s="1732"/>
      <c r="F5" s="1732"/>
      <c r="G5" s="1732"/>
      <c r="H5" s="1732"/>
      <c r="I5" s="1732"/>
      <c r="J5" s="1732"/>
      <c r="K5" s="1732"/>
      <c r="L5" s="1732"/>
      <c r="M5" s="1732"/>
      <c r="N5" s="1732"/>
      <c r="O5" s="1732"/>
      <c r="P5" s="1732"/>
      <c r="Q5" s="1732"/>
      <c r="R5" s="1732"/>
      <c r="S5" s="1732"/>
      <c r="T5" s="1732"/>
      <c r="U5" s="1732"/>
      <c r="V5" s="1732"/>
      <c r="W5" s="1732"/>
      <c r="X5" s="1732"/>
      <c r="Y5" s="1732"/>
      <c r="Z5" s="1732"/>
      <c r="AA5" s="1732"/>
      <c r="AB5" s="1732"/>
      <c r="AC5" s="1733"/>
      <c r="AD5" s="1349" t="s">
        <v>325</v>
      </c>
      <c r="AE5" s="1350"/>
    </row>
    <row r="6" spans="1:31" ht="15" customHeight="1" x14ac:dyDescent="0.25">
      <c r="A6" s="1731"/>
      <c r="B6" s="1732"/>
      <c r="C6" s="1732"/>
      <c r="D6" s="1732"/>
      <c r="E6" s="1732"/>
      <c r="F6" s="1732"/>
      <c r="G6" s="1732"/>
      <c r="H6" s="1732"/>
      <c r="I6" s="1732"/>
      <c r="J6" s="1732"/>
      <c r="K6" s="1732"/>
      <c r="L6" s="1732"/>
      <c r="M6" s="1732"/>
      <c r="N6" s="1732"/>
      <c r="O6" s="1732"/>
      <c r="P6" s="1732"/>
      <c r="Q6" s="1732"/>
      <c r="R6" s="1732"/>
      <c r="S6" s="1732"/>
      <c r="T6" s="1732"/>
      <c r="U6" s="1732"/>
      <c r="V6" s="1732"/>
      <c r="W6" s="1732"/>
      <c r="X6" s="1732"/>
      <c r="Y6" s="1732"/>
      <c r="Z6" s="1732"/>
      <c r="AA6" s="1732"/>
      <c r="AB6" s="1732"/>
      <c r="AC6" s="1733"/>
      <c r="AD6" s="1351"/>
      <c r="AE6" s="1352"/>
    </row>
    <row r="7" spans="1:31" ht="13.5" customHeight="1" x14ac:dyDescent="0.25">
      <c r="A7" s="1731"/>
      <c r="B7" s="1732"/>
      <c r="C7" s="1732"/>
      <c r="D7" s="1732"/>
      <c r="E7" s="1732"/>
      <c r="F7" s="1732"/>
      <c r="G7" s="1732"/>
      <c r="H7" s="1732"/>
      <c r="I7" s="1732"/>
      <c r="J7" s="1732"/>
      <c r="K7" s="1732"/>
      <c r="L7" s="1732"/>
      <c r="M7" s="1732"/>
      <c r="N7" s="1732"/>
      <c r="O7" s="1732"/>
      <c r="P7" s="1732"/>
      <c r="Q7" s="1732"/>
      <c r="R7" s="1732"/>
      <c r="S7" s="1732"/>
      <c r="T7" s="1732"/>
      <c r="U7" s="1732"/>
      <c r="V7" s="1732"/>
      <c r="W7" s="1732"/>
      <c r="X7" s="1732"/>
      <c r="Y7" s="1732"/>
      <c r="Z7" s="1732"/>
      <c r="AA7" s="1732"/>
      <c r="AB7" s="1732"/>
      <c r="AC7" s="1733"/>
      <c r="AD7" s="1349" t="s">
        <v>326</v>
      </c>
      <c r="AE7" s="1350"/>
    </row>
    <row r="8" spans="1:31" ht="16.5" hidden="1" customHeight="1" x14ac:dyDescent="0.25">
      <c r="A8" s="1002"/>
      <c r="B8" s="1003"/>
      <c r="C8" s="1003"/>
      <c r="D8" s="1003"/>
      <c r="E8" s="1003"/>
      <c r="F8" s="1003"/>
      <c r="G8" s="1003"/>
      <c r="H8" s="1003"/>
      <c r="I8" s="1003"/>
      <c r="J8" s="1003"/>
      <c r="K8" s="1003"/>
      <c r="L8" s="1003"/>
      <c r="M8" s="1003"/>
      <c r="N8" s="1003"/>
      <c r="O8" s="1003"/>
      <c r="P8" s="1003"/>
      <c r="Q8" s="1003"/>
      <c r="R8" s="1003"/>
      <c r="S8" s="1003"/>
      <c r="T8" s="1003"/>
      <c r="U8" s="1003"/>
      <c r="V8" s="1003"/>
      <c r="W8" s="1003"/>
      <c r="X8" s="1003"/>
      <c r="Y8" s="1003"/>
      <c r="Z8" s="1003"/>
      <c r="AA8" s="1003"/>
      <c r="AB8" s="1003"/>
      <c r="AC8" s="1003"/>
      <c r="AD8" s="1351"/>
      <c r="AE8" s="1352"/>
    </row>
    <row r="9" spans="1:31" ht="30" customHeight="1" x14ac:dyDescent="0.25">
      <c r="A9" s="1353" t="s">
        <v>1663</v>
      </c>
      <c r="B9" s="1353"/>
      <c r="C9" s="1353"/>
      <c r="D9" s="1353"/>
      <c r="E9" s="1633"/>
      <c r="F9" s="1353"/>
      <c r="G9" s="1353"/>
      <c r="H9" s="1353"/>
      <c r="I9" s="1353"/>
      <c r="J9" s="1353"/>
      <c r="K9" s="1633"/>
      <c r="L9" s="1633"/>
      <c r="M9" s="1633"/>
      <c r="N9" s="1633"/>
      <c r="O9" s="1633"/>
      <c r="P9" s="1633"/>
      <c r="Q9" s="1633"/>
      <c r="R9" s="1724"/>
      <c r="S9" s="1633"/>
      <c r="T9" s="1633"/>
      <c r="U9" s="1633"/>
      <c r="V9" s="1724"/>
      <c r="W9" s="1353"/>
      <c r="X9" s="1353"/>
      <c r="Y9" s="1353"/>
      <c r="Z9" s="1353"/>
      <c r="AA9" s="1633"/>
      <c r="AB9" s="1353"/>
      <c r="AC9" s="1353"/>
      <c r="AD9" s="1353"/>
      <c r="AE9" s="1633"/>
    </row>
    <row r="10" spans="1:31" ht="30.75" customHeight="1" x14ac:dyDescent="0.25">
      <c r="A10" s="1354" t="s">
        <v>355</v>
      </c>
      <c r="B10" s="1354"/>
      <c r="C10" s="1354"/>
      <c r="D10" s="1354"/>
      <c r="E10" s="1354"/>
      <c r="F10" s="1354"/>
      <c r="G10" s="1354"/>
      <c r="H10" s="1354"/>
      <c r="I10" s="1354"/>
      <c r="J10" s="1354"/>
      <c r="K10" s="1354"/>
      <c r="L10" s="1354"/>
      <c r="M10" s="1354"/>
      <c r="N10" s="1354"/>
      <c r="O10" s="1354"/>
      <c r="P10" s="1354"/>
      <c r="Q10" s="1354"/>
      <c r="R10" s="1725"/>
      <c r="S10" s="1354"/>
      <c r="T10" s="1354"/>
      <c r="U10" s="1354"/>
      <c r="V10" s="1725"/>
      <c r="W10" s="1354"/>
      <c r="X10" s="1354"/>
      <c r="Y10" s="1354"/>
      <c r="Z10" s="1354"/>
      <c r="AA10" s="1354"/>
      <c r="AB10" s="1354"/>
      <c r="AC10" s="1354"/>
      <c r="AD10" s="1354"/>
      <c r="AE10" s="1354"/>
    </row>
    <row r="11" spans="1:31" s="49" customFormat="1" ht="33" customHeight="1" x14ac:dyDescent="0.2">
      <c r="A11" s="1432" t="s">
        <v>4</v>
      </c>
      <c r="B11" s="1432"/>
      <c r="C11" s="1432"/>
      <c r="D11" s="1432"/>
      <c r="E11" s="1427" t="s">
        <v>5</v>
      </c>
      <c r="F11" s="1428"/>
      <c r="G11" s="1428"/>
      <c r="H11" s="1428"/>
      <c r="I11" s="1428"/>
      <c r="J11" s="1428"/>
      <c r="K11" s="1428"/>
      <c r="L11" s="1428"/>
      <c r="M11" s="1428"/>
      <c r="N11" s="1428"/>
      <c r="O11" s="1428"/>
      <c r="P11" s="1428"/>
      <c r="Q11" s="1428"/>
      <c r="R11" s="1727"/>
      <c r="S11" s="1428"/>
      <c r="T11" s="1428"/>
      <c r="U11" s="1428"/>
      <c r="V11" s="616"/>
      <c r="W11" s="1428" t="s">
        <v>6</v>
      </c>
      <c r="X11" s="1428"/>
      <c r="Y11" s="1428"/>
      <c r="Z11" s="1428"/>
      <c r="AA11" s="1435"/>
      <c r="AB11" s="1432" t="s">
        <v>7</v>
      </c>
      <c r="AC11" s="1432"/>
      <c r="AD11" s="1432"/>
      <c r="AE11" s="142" t="s">
        <v>8</v>
      </c>
    </row>
    <row r="12" spans="1:31" s="28" customFormat="1" ht="15" customHeight="1" x14ac:dyDescent="0.25">
      <c r="A12" s="424" t="s">
        <v>9</v>
      </c>
      <c r="B12" s="424" t="s">
        <v>10</v>
      </c>
      <c r="C12" s="424" t="s">
        <v>11</v>
      </c>
      <c r="D12" s="424" t="s">
        <v>12</v>
      </c>
      <c r="E12" s="424" t="s">
        <v>13</v>
      </c>
      <c r="F12" s="424" t="s">
        <v>14</v>
      </c>
      <c r="G12" s="424" t="s">
        <v>15</v>
      </c>
      <c r="H12" s="1433" t="s">
        <v>16</v>
      </c>
      <c r="I12" s="1434"/>
      <c r="J12" s="424" t="s">
        <v>17</v>
      </c>
      <c r="K12" s="1433" t="s">
        <v>18</v>
      </c>
      <c r="L12" s="1434"/>
      <c r="M12" s="1357" t="s">
        <v>19</v>
      </c>
      <c r="N12" s="1358"/>
      <c r="O12" s="1358"/>
      <c r="P12" s="1359"/>
      <c r="Q12" s="1357" t="s">
        <v>20</v>
      </c>
      <c r="R12" s="1726"/>
      <c r="S12" s="1358"/>
      <c r="T12" s="1358"/>
      <c r="U12" s="1359"/>
      <c r="V12" s="625"/>
      <c r="W12" s="424" t="s">
        <v>21</v>
      </c>
      <c r="X12" s="424" t="s">
        <v>22</v>
      </c>
      <c r="Y12" s="1433" t="s">
        <v>23</v>
      </c>
      <c r="Z12" s="1434"/>
      <c r="AA12" s="424" t="s">
        <v>24</v>
      </c>
      <c r="AB12" s="1433" t="s">
        <v>25</v>
      </c>
      <c r="AC12" s="1434"/>
      <c r="AD12" s="424" t="s">
        <v>26</v>
      </c>
      <c r="AE12" s="144" t="s">
        <v>27</v>
      </c>
    </row>
    <row r="13" spans="1:31" s="49" customFormat="1" ht="49.5" customHeight="1" x14ac:dyDescent="0.2">
      <c r="A13" s="1416" t="s">
        <v>29</v>
      </c>
      <c r="B13" s="1416" t="s">
        <v>30</v>
      </c>
      <c r="C13" s="1416" t="s">
        <v>31</v>
      </c>
      <c r="D13" s="1416" t="s">
        <v>32</v>
      </c>
      <c r="E13" s="1417" t="s">
        <v>1664</v>
      </c>
      <c r="F13" s="1417" t="s">
        <v>1665</v>
      </c>
      <c r="G13" s="626"/>
      <c r="H13" s="1436" t="s">
        <v>35</v>
      </c>
      <c r="I13" s="1436"/>
      <c r="J13" s="1417" t="s">
        <v>36</v>
      </c>
      <c r="K13" s="1437" t="s">
        <v>1666</v>
      </c>
      <c r="L13" s="1437"/>
      <c r="M13" s="1369" t="s">
        <v>972</v>
      </c>
      <c r="N13" s="1369"/>
      <c r="O13" s="1369"/>
      <c r="P13" s="1369"/>
      <c r="Q13" s="1373" t="s">
        <v>40</v>
      </c>
      <c r="R13" s="1742"/>
      <c r="S13" s="1374"/>
      <c r="T13" s="1374"/>
      <c r="U13" s="1375"/>
      <c r="V13" s="619"/>
      <c r="W13" s="1451" t="s">
        <v>41</v>
      </c>
      <c r="X13" s="1451" t="s">
        <v>1667</v>
      </c>
      <c r="Y13" s="1451" t="s">
        <v>43</v>
      </c>
      <c r="Z13" s="1451"/>
      <c r="AA13" s="1451" t="s">
        <v>44</v>
      </c>
      <c r="AB13" s="1452" t="s">
        <v>45</v>
      </c>
      <c r="AC13" s="1452"/>
      <c r="AD13" s="1453" t="s">
        <v>46</v>
      </c>
      <c r="AE13" s="1529" t="s">
        <v>1668</v>
      </c>
    </row>
    <row r="14" spans="1:31" s="49" customFormat="1" ht="87.75" customHeight="1" x14ac:dyDescent="0.2">
      <c r="A14" s="1416"/>
      <c r="B14" s="1416"/>
      <c r="C14" s="1416"/>
      <c r="D14" s="1416"/>
      <c r="E14" s="1417"/>
      <c r="F14" s="1417"/>
      <c r="G14" s="1386" t="s">
        <v>526</v>
      </c>
      <c r="H14" s="617" t="s">
        <v>683</v>
      </c>
      <c r="I14" s="617" t="s">
        <v>49</v>
      </c>
      <c r="J14" s="1417"/>
      <c r="K14" s="621" t="s">
        <v>50</v>
      </c>
      <c r="L14" s="621" t="s">
        <v>51</v>
      </c>
      <c r="M14" s="963" t="s">
        <v>54</v>
      </c>
      <c r="N14" s="963" t="s">
        <v>55</v>
      </c>
      <c r="O14" s="963" t="s">
        <v>56</v>
      </c>
      <c r="P14" s="963" t="s">
        <v>57</v>
      </c>
      <c r="Q14" s="622" t="s">
        <v>54</v>
      </c>
      <c r="R14" s="627" t="s">
        <v>55</v>
      </c>
      <c r="S14" s="622" t="s">
        <v>56</v>
      </c>
      <c r="T14" s="622" t="s">
        <v>57</v>
      </c>
      <c r="U14" s="622" t="s">
        <v>1669</v>
      </c>
      <c r="V14" s="627" t="s">
        <v>1670</v>
      </c>
      <c r="W14" s="1451"/>
      <c r="X14" s="1451"/>
      <c r="Y14" s="620" t="s">
        <v>684</v>
      </c>
      <c r="Z14" s="620" t="s">
        <v>60</v>
      </c>
      <c r="AA14" s="1451"/>
      <c r="AB14" s="618" t="s">
        <v>61</v>
      </c>
      <c r="AC14" s="618" t="s">
        <v>62</v>
      </c>
      <c r="AD14" s="1453"/>
      <c r="AE14" s="1529"/>
    </row>
    <row r="15" spans="1:31" ht="111" hidden="1" customHeight="1" x14ac:dyDescent="0.25">
      <c r="A15" s="1734"/>
      <c r="B15" s="1735"/>
      <c r="C15" s="1735"/>
      <c r="D15" s="1735"/>
      <c r="E15" s="628" t="s">
        <v>1149</v>
      </c>
      <c r="F15" s="629" t="s">
        <v>1671</v>
      </c>
      <c r="G15" s="1386"/>
      <c r="H15" s="628" t="s">
        <v>67</v>
      </c>
      <c r="I15" s="628"/>
      <c r="J15" s="629" t="s">
        <v>1138</v>
      </c>
      <c r="K15" s="630">
        <v>41276</v>
      </c>
      <c r="L15" s="630">
        <v>41639</v>
      </c>
      <c r="M15" s="630"/>
      <c r="N15" s="630"/>
      <c r="O15" s="630"/>
      <c r="P15" s="630"/>
      <c r="Q15" s="630"/>
      <c r="R15" s="630"/>
      <c r="S15" s="630"/>
      <c r="T15" s="630"/>
      <c r="U15" s="630"/>
      <c r="V15" s="630"/>
      <c r="W15" s="631" t="s">
        <v>1153</v>
      </c>
      <c r="X15" s="631" t="s">
        <v>1672</v>
      </c>
      <c r="Y15" s="632" t="s">
        <v>1141</v>
      </c>
      <c r="Z15" s="632">
        <v>41364</v>
      </c>
      <c r="AA15" s="633" t="s">
        <v>1118</v>
      </c>
      <c r="AB15" s="634"/>
      <c r="AC15" s="628" t="s">
        <v>67</v>
      </c>
      <c r="AD15" s="635"/>
      <c r="AE15" s="631"/>
    </row>
    <row r="16" spans="1:31" ht="46.5" hidden="1" customHeight="1" x14ac:dyDescent="0.25">
      <c r="A16" s="1734"/>
      <c r="B16" s="1735"/>
      <c r="C16" s="1735"/>
      <c r="D16" s="1735"/>
      <c r="E16" s="623" t="s">
        <v>1156</v>
      </c>
      <c r="F16" s="636" t="s">
        <v>1673</v>
      </c>
      <c r="G16" s="636"/>
      <c r="H16" s="623" t="s">
        <v>67</v>
      </c>
      <c r="I16" s="631"/>
      <c r="J16" s="636" t="s">
        <v>1146</v>
      </c>
      <c r="K16" s="632">
        <v>41276</v>
      </c>
      <c r="L16" s="253">
        <v>41639</v>
      </c>
      <c r="M16" s="253"/>
      <c r="N16" s="253"/>
      <c r="O16" s="253"/>
      <c r="P16" s="253"/>
      <c r="Q16" s="253"/>
      <c r="R16" s="253"/>
      <c r="S16" s="253"/>
      <c r="T16" s="253"/>
      <c r="U16" s="253"/>
      <c r="V16" s="253"/>
      <c r="W16" s="631" t="s">
        <v>1160</v>
      </c>
      <c r="X16" s="636" t="s">
        <v>1148</v>
      </c>
      <c r="Y16" s="632">
        <v>41276</v>
      </c>
      <c r="Z16" s="632">
        <v>41639</v>
      </c>
      <c r="AA16" s="632" t="s">
        <v>1118</v>
      </c>
      <c r="AB16" s="631"/>
      <c r="AC16" s="623" t="s">
        <v>67</v>
      </c>
      <c r="AD16" s="635"/>
      <c r="AE16" s="631"/>
    </row>
    <row r="17" spans="1:31" ht="226.5" hidden="1" customHeight="1" x14ac:dyDescent="0.25">
      <c r="A17" s="1734"/>
      <c r="B17" s="1735"/>
      <c r="C17" s="1735"/>
      <c r="D17" s="1735"/>
      <c r="E17" s="623" t="s">
        <v>1674</v>
      </c>
      <c r="F17" s="636" t="s">
        <v>1675</v>
      </c>
      <c r="G17" s="636"/>
      <c r="H17" s="623" t="s">
        <v>67</v>
      </c>
      <c r="I17" s="631"/>
      <c r="J17" s="629" t="s">
        <v>1167</v>
      </c>
      <c r="K17" s="630">
        <v>41275</v>
      </c>
      <c r="L17" s="630">
        <v>406881</v>
      </c>
      <c r="M17" s="630"/>
      <c r="N17" s="630"/>
      <c r="O17" s="630"/>
      <c r="P17" s="630"/>
      <c r="Q17" s="630"/>
      <c r="R17" s="630"/>
      <c r="S17" s="630"/>
      <c r="T17" s="630"/>
      <c r="U17" s="630"/>
      <c r="V17" s="630"/>
      <c r="W17" s="631" t="s">
        <v>1676</v>
      </c>
      <c r="X17" s="636" t="s">
        <v>1677</v>
      </c>
      <c r="Y17" s="253">
        <v>41275</v>
      </c>
      <c r="Z17" s="632">
        <v>406881</v>
      </c>
      <c r="AA17" s="630" t="s">
        <v>1678</v>
      </c>
      <c r="AB17" s="631"/>
      <c r="AC17" s="623" t="s">
        <v>67</v>
      </c>
      <c r="AD17" s="1723" t="s">
        <v>1679</v>
      </c>
      <c r="AE17" s="637"/>
    </row>
    <row r="18" spans="1:31" ht="132.75" hidden="1" customHeight="1" x14ac:dyDescent="0.25">
      <c r="A18" s="1734"/>
      <c r="B18" s="1735"/>
      <c r="C18" s="1735"/>
      <c r="D18" s="1735"/>
      <c r="E18" s="623" t="s">
        <v>1680</v>
      </c>
      <c r="F18" s="636" t="s">
        <v>1681</v>
      </c>
      <c r="G18" s="636"/>
      <c r="H18" s="623" t="s">
        <v>67</v>
      </c>
      <c r="I18" s="631"/>
      <c r="J18" s="629" t="s">
        <v>1682</v>
      </c>
      <c r="K18" s="630">
        <v>41275</v>
      </c>
      <c r="L18" s="630">
        <v>406881</v>
      </c>
      <c r="M18" s="630"/>
      <c r="N18" s="630"/>
      <c r="O18" s="630"/>
      <c r="P18" s="630"/>
      <c r="Q18" s="630"/>
      <c r="R18" s="630"/>
      <c r="S18" s="630"/>
      <c r="T18" s="630"/>
      <c r="U18" s="630"/>
      <c r="V18" s="630"/>
      <c r="W18" s="631" t="s">
        <v>1683</v>
      </c>
      <c r="X18" s="636" t="s">
        <v>1684</v>
      </c>
      <c r="Y18" s="253">
        <v>41275</v>
      </c>
      <c r="Z18" s="632">
        <v>41639</v>
      </c>
      <c r="AA18" s="630" t="s">
        <v>1678</v>
      </c>
      <c r="AB18" s="628"/>
      <c r="AC18" s="628" t="s">
        <v>67</v>
      </c>
      <c r="AD18" s="1723"/>
      <c r="AE18" s="631"/>
    </row>
    <row r="19" spans="1:31" s="43" customFormat="1" ht="342" customHeight="1" x14ac:dyDescent="0.45">
      <c r="A19" s="1712" t="s">
        <v>1685</v>
      </c>
      <c r="B19" s="1712" t="s">
        <v>1686</v>
      </c>
      <c r="C19" s="1743">
        <v>2011011000501</v>
      </c>
      <c r="D19" s="1714">
        <v>700000000</v>
      </c>
      <c r="E19" s="968" t="s">
        <v>65</v>
      </c>
      <c r="F19" s="968" t="s">
        <v>1687</v>
      </c>
      <c r="G19" s="995" t="s">
        <v>574</v>
      </c>
      <c r="H19" s="996"/>
      <c r="I19" s="997" t="s">
        <v>67</v>
      </c>
      <c r="J19" s="995" t="s">
        <v>1688</v>
      </c>
      <c r="K19" s="648">
        <v>41275</v>
      </c>
      <c r="L19" s="648">
        <v>41639</v>
      </c>
      <c r="M19" s="639">
        <v>0.25</v>
      </c>
      <c r="N19" s="639">
        <v>0.25</v>
      </c>
      <c r="O19" s="639">
        <v>0.25</v>
      </c>
      <c r="P19" s="639">
        <v>0.25</v>
      </c>
      <c r="Q19" s="639">
        <v>0.25</v>
      </c>
      <c r="R19" s="639">
        <v>0.25</v>
      </c>
      <c r="S19" s="639"/>
      <c r="T19" s="639"/>
      <c r="U19" s="968" t="s">
        <v>1689</v>
      </c>
      <c r="V19" s="968" t="s">
        <v>1690</v>
      </c>
      <c r="W19" s="968" t="s">
        <v>69</v>
      </c>
      <c r="X19" s="968" t="s">
        <v>1691</v>
      </c>
      <c r="Y19" s="648">
        <v>41275</v>
      </c>
      <c r="Z19" s="648">
        <v>41639</v>
      </c>
      <c r="AA19" s="969" t="s">
        <v>1692</v>
      </c>
      <c r="AB19" s="968" t="s">
        <v>67</v>
      </c>
      <c r="AC19" s="968"/>
      <c r="AD19" s="968" t="s">
        <v>1693</v>
      </c>
      <c r="AE19" s="998">
        <v>135000000</v>
      </c>
    </row>
    <row r="20" spans="1:31" s="43" customFormat="1" ht="126" customHeight="1" x14ac:dyDescent="0.25">
      <c r="A20" s="1711"/>
      <c r="B20" s="1711"/>
      <c r="C20" s="1744"/>
      <c r="D20" s="1715"/>
      <c r="E20" s="1712" t="s">
        <v>84</v>
      </c>
      <c r="F20" s="1712" t="s">
        <v>1694</v>
      </c>
      <c r="G20" s="1746" t="s">
        <v>574</v>
      </c>
      <c r="H20" s="1739"/>
      <c r="I20" s="1749" t="s">
        <v>67</v>
      </c>
      <c r="J20" s="1752" t="s">
        <v>1695</v>
      </c>
      <c r="K20" s="1708">
        <v>41275</v>
      </c>
      <c r="L20" s="1708">
        <v>41639</v>
      </c>
      <c r="M20" s="1736">
        <v>0.25</v>
      </c>
      <c r="N20" s="1736">
        <v>0.25</v>
      </c>
      <c r="O20" s="1736">
        <v>0.25</v>
      </c>
      <c r="P20" s="1736">
        <v>0.25</v>
      </c>
      <c r="Q20" s="1736">
        <v>0.25</v>
      </c>
      <c r="R20" s="1736">
        <v>0.25</v>
      </c>
      <c r="S20" s="1736"/>
      <c r="T20" s="1736"/>
      <c r="U20" s="1712" t="s">
        <v>1696</v>
      </c>
      <c r="V20" s="999"/>
      <c r="W20" s="968" t="s">
        <v>87</v>
      </c>
      <c r="X20" s="968" t="s">
        <v>1697</v>
      </c>
      <c r="Y20" s="648">
        <v>41275</v>
      </c>
      <c r="Z20" s="648">
        <v>41364</v>
      </c>
      <c r="AA20" s="1708" t="s">
        <v>1692</v>
      </c>
      <c r="AB20" s="1712"/>
      <c r="AC20" s="1712" t="s">
        <v>67</v>
      </c>
      <c r="AD20" s="968" t="s">
        <v>1698</v>
      </c>
      <c r="AE20" s="1714">
        <v>515000000</v>
      </c>
    </row>
    <row r="21" spans="1:31" s="43" customFormat="1" ht="102" customHeight="1" x14ac:dyDescent="0.25">
      <c r="A21" s="1711"/>
      <c r="B21" s="1711"/>
      <c r="C21" s="1744"/>
      <c r="D21" s="1715"/>
      <c r="E21" s="1711"/>
      <c r="F21" s="1711"/>
      <c r="G21" s="1747"/>
      <c r="H21" s="1740"/>
      <c r="I21" s="1750"/>
      <c r="J21" s="1753"/>
      <c r="K21" s="1709"/>
      <c r="L21" s="1709"/>
      <c r="M21" s="1737"/>
      <c r="N21" s="1737"/>
      <c r="O21" s="1737"/>
      <c r="P21" s="1737"/>
      <c r="Q21" s="1737"/>
      <c r="R21" s="1737"/>
      <c r="S21" s="1737"/>
      <c r="T21" s="1737"/>
      <c r="U21" s="1711"/>
      <c r="V21" s="1711" t="s">
        <v>1699</v>
      </c>
      <c r="W21" s="968" t="s">
        <v>90</v>
      </c>
      <c r="X21" s="968" t="s">
        <v>1700</v>
      </c>
      <c r="Y21" s="648">
        <v>41275</v>
      </c>
      <c r="Z21" s="648">
        <v>41639</v>
      </c>
      <c r="AA21" s="1709"/>
      <c r="AB21" s="1711"/>
      <c r="AC21" s="1711"/>
      <c r="AD21" s="968" t="s">
        <v>1701</v>
      </c>
      <c r="AE21" s="1715"/>
    </row>
    <row r="22" spans="1:31" s="43" customFormat="1" ht="409.15" customHeight="1" x14ac:dyDescent="0.25">
      <c r="A22" s="1711"/>
      <c r="B22" s="1711"/>
      <c r="C22" s="1744"/>
      <c r="D22" s="1715"/>
      <c r="E22" s="1711"/>
      <c r="F22" s="1711"/>
      <c r="G22" s="1747"/>
      <c r="H22" s="1740"/>
      <c r="I22" s="1750"/>
      <c r="J22" s="1753"/>
      <c r="K22" s="1709"/>
      <c r="L22" s="1709"/>
      <c r="M22" s="1737"/>
      <c r="N22" s="1737"/>
      <c r="O22" s="1737"/>
      <c r="P22" s="1737"/>
      <c r="Q22" s="1737"/>
      <c r="R22" s="1737"/>
      <c r="S22" s="1737"/>
      <c r="T22" s="1737"/>
      <c r="U22" s="1711"/>
      <c r="V22" s="1711"/>
      <c r="W22" s="968" t="s">
        <v>336</v>
      </c>
      <c r="X22" s="968" t="s">
        <v>1702</v>
      </c>
      <c r="Y22" s="648">
        <v>41334</v>
      </c>
      <c r="Z22" s="648">
        <v>41639</v>
      </c>
      <c r="AA22" s="1709"/>
      <c r="AB22" s="1711"/>
      <c r="AC22" s="1711"/>
      <c r="AD22" s="968" t="s">
        <v>1703</v>
      </c>
      <c r="AE22" s="1715"/>
    </row>
    <row r="23" spans="1:31" s="43" customFormat="1" ht="409.15" customHeight="1" x14ac:dyDescent="0.25">
      <c r="A23" s="1711"/>
      <c r="B23" s="1711"/>
      <c r="C23" s="1744"/>
      <c r="D23" s="1715"/>
      <c r="E23" s="1711"/>
      <c r="F23" s="1711"/>
      <c r="G23" s="1747"/>
      <c r="H23" s="1740"/>
      <c r="I23" s="1750"/>
      <c r="J23" s="1753"/>
      <c r="K23" s="1709"/>
      <c r="L23" s="1709"/>
      <c r="M23" s="1737"/>
      <c r="N23" s="1737"/>
      <c r="O23" s="1737"/>
      <c r="P23" s="1737"/>
      <c r="Q23" s="1737"/>
      <c r="R23" s="1737"/>
      <c r="S23" s="1737"/>
      <c r="T23" s="1737"/>
      <c r="U23" s="1711"/>
      <c r="V23" s="966"/>
      <c r="W23" s="968" t="s">
        <v>337</v>
      </c>
      <c r="X23" s="968" t="s">
        <v>2754</v>
      </c>
      <c r="Y23" s="648">
        <v>41426</v>
      </c>
      <c r="Z23" s="648">
        <v>41639</v>
      </c>
      <c r="AA23" s="1709"/>
      <c r="AB23" s="1711"/>
      <c r="AC23" s="1711"/>
      <c r="AD23" s="968" t="s">
        <v>1704</v>
      </c>
      <c r="AE23" s="1715"/>
    </row>
    <row r="24" spans="1:31" s="43" customFormat="1" ht="208.5" customHeight="1" x14ac:dyDescent="0.25">
      <c r="A24" s="1711"/>
      <c r="B24" s="1711"/>
      <c r="C24" s="1744"/>
      <c r="D24" s="1715"/>
      <c r="E24" s="1713"/>
      <c r="F24" s="1713"/>
      <c r="G24" s="1748"/>
      <c r="H24" s="1741"/>
      <c r="I24" s="1751"/>
      <c r="J24" s="1754"/>
      <c r="K24" s="1710"/>
      <c r="L24" s="1710"/>
      <c r="M24" s="1738"/>
      <c r="N24" s="1738"/>
      <c r="O24" s="1738"/>
      <c r="P24" s="1738"/>
      <c r="Q24" s="1738"/>
      <c r="R24" s="1738"/>
      <c r="S24" s="1738"/>
      <c r="T24" s="1738"/>
      <c r="U24" s="1713"/>
      <c r="V24" s="1000"/>
      <c r="W24" s="968" t="s">
        <v>1570</v>
      </c>
      <c r="X24" s="968" t="s">
        <v>2753</v>
      </c>
      <c r="Y24" s="648">
        <v>41532</v>
      </c>
      <c r="Z24" s="648">
        <v>41639</v>
      </c>
      <c r="AA24" s="1710"/>
      <c r="AB24" s="1713"/>
      <c r="AC24" s="1713"/>
      <c r="AD24" s="968" t="s">
        <v>2752</v>
      </c>
      <c r="AE24" s="1716"/>
    </row>
    <row r="25" spans="1:31" s="43" customFormat="1" ht="84" customHeight="1" x14ac:dyDescent="0.25">
      <c r="A25" s="1711"/>
      <c r="B25" s="1711"/>
      <c r="C25" s="1744"/>
      <c r="D25" s="1715"/>
      <c r="E25" s="1712" t="s">
        <v>93</v>
      </c>
      <c r="F25" s="1712" t="s">
        <v>1705</v>
      </c>
      <c r="G25" s="1712" t="s">
        <v>574</v>
      </c>
      <c r="H25" s="1739"/>
      <c r="I25" s="1712" t="s">
        <v>67</v>
      </c>
      <c r="J25" s="1752" t="s">
        <v>1706</v>
      </c>
      <c r="K25" s="1708">
        <v>41275</v>
      </c>
      <c r="L25" s="1708">
        <v>41639</v>
      </c>
      <c r="M25" s="1736">
        <v>0.25</v>
      </c>
      <c r="N25" s="1736">
        <v>0.25</v>
      </c>
      <c r="O25" s="1736">
        <v>0.25</v>
      </c>
      <c r="P25" s="1736">
        <v>0.25</v>
      </c>
      <c r="Q25" s="1736">
        <v>0.25</v>
      </c>
      <c r="R25" s="1736">
        <v>0.25</v>
      </c>
      <c r="S25" s="1736"/>
      <c r="T25" s="1736"/>
      <c r="U25" s="1712" t="s">
        <v>1707</v>
      </c>
      <c r="V25" s="965"/>
      <c r="W25" s="968" t="s">
        <v>97</v>
      </c>
      <c r="X25" s="968" t="s">
        <v>1708</v>
      </c>
      <c r="Y25" s="648">
        <v>41275</v>
      </c>
      <c r="Z25" s="648">
        <v>41364</v>
      </c>
      <c r="AA25" s="1708" t="s">
        <v>1692</v>
      </c>
      <c r="AB25" s="1739"/>
      <c r="AC25" s="1712" t="s">
        <v>67</v>
      </c>
      <c r="AD25" s="968" t="s">
        <v>1709</v>
      </c>
      <c r="AE25" s="1714">
        <v>50000000</v>
      </c>
    </row>
    <row r="26" spans="1:31" s="43" customFormat="1" ht="221.45" customHeight="1" x14ac:dyDescent="0.25">
      <c r="A26" s="1711"/>
      <c r="B26" s="1711"/>
      <c r="C26" s="1744"/>
      <c r="D26" s="1715"/>
      <c r="E26" s="1711"/>
      <c r="F26" s="1711"/>
      <c r="G26" s="1711"/>
      <c r="H26" s="1740"/>
      <c r="I26" s="1711"/>
      <c r="J26" s="1753"/>
      <c r="K26" s="1709"/>
      <c r="L26" s="1709"/>
      <c r="M26" s="1737"/>
      <c r="N26" s="1737"/>
      <c r="O26" s="1737"/>
      <c r="P26" s="1737"/>
      <c r="Q26" s="1737"/>
      <c r="R26" s="1737"/>
      <c r="S26" s="1737"/>
      <c r="T26" s="1737"/>
      <c r="U26" s="1711"/>
      <c r="V26" s="966" t="s">
        <v>1710</v>
      </c>
      <c r="W26" s="968" t="s">
        <v>338</v>
      </c>
      <c r="X26" s="968" t="s">
        <v>1711</v>
      </c>
      <c r="Y26" s="648">
        <v>41275</v>
      </c>
      <c r="Z26" s="648">
        <v>41639</v>
      </c>
      <c r="AA26" s="1709"/>
      <c r="AB26" s="1740"/>
      <c r="AC26" s="1711"/>
      <c r="AD26" s="968" t="s">
        <v>1712</v>
      </c>
      <c r="AE26" s="1715"/>
    </row>
    <row r="27" spans="1:31" s="43" customFormat="1" ht="109.9" customHeight="1" x14ac:dyDescent="0.25">
      <c r="A27" s="1711"/>
      <c r="B27" s="1711"/>
      <c r="C27" s="1744"/>
      <c r="D27" s="1715"/>
      <c r="E27" s="1711"/>
      <c r="F27" s="1711"/>
      <c r="G27" s="1711"/>
      <c r="H27" s="1740"/>
      <c r="I27" s="1711"/>
      <c r="J27" s="1753"/>
      <c r="K27" s="1709"/>
      <c r="L27" s="1709"/>
      <c r="M27" s="1737"/>
      <c r="N27" s="1737"/>
      <c r="O27" s="1737"/>
      <c r="P27" s="1737"/>
      <c r="Q27" s="1737"/>
      <c r="R27" s="1737"/>
      <c r="S27" s="1737"/>
      <c r="T27" s="1737"/>
      <c r="U27" s="1711"/>
      <c r="V27" s="1001"/>
      <c r="W27" s="968" t="s">
        <v>339</v>
      </c>
      <c r="X27" s="968" t="s">
        <v>1713</v>
      </c>
      <c r="Y27" s="648">
        <v>41334</v>
      </c>
      <c r="Z27" s="648">
        <v>41639</v>
      </c>
      <c r="AA27" s="1709"/>
      <c r="AB27" s="1740"/>
      <c r="AC27" s="1711"/>
      <c r="AD27" s="968" t="s">
        <v>1714</v>
      </c>
      <c r="AE27" s="1715"/>
    </row>
    <row r="28" spans="1:31" s="43" customFormat="1" ht="105" customHeight="1" x14ac:dyDescent="0.25">
      <c r="A28" s="1711"/>
      <c r="B28" s="1711"/>
      <c r="C28" s="1744"/>
      <c r="D28" s="1716"/>
      <c r="E28" s="1713"/>
      <c r="F28" s="1713"/>
      <c r="G28" s="1713"/>
      <c r="H28" s="1741"/>
      <c r="I28" s="1713"/>
      <c r="J28" s="1754"/>
      <c r="K28" s="1710"/>
      <c r="L28" s="1710"/>
      <c r="M28" s="1738"/>
      <c r="N28" s="1738"/>
      <c r="O28" s="1738"/>
      <c r="P28" s="1738"/>
      <c r="Q28" s="1738"/>
      <c r="R28" s="1738"/>
      <c r="S28" s="1738"/>
      <c r="T28" s="1738"/>
      <c r="U28" s="1713"/>
      <c r="V28" s="967"/>
      <c r="W28" s="968" t="s">
        <v>340</v>
      </c>
      <c r="X28" s="968" t="s">
        <v>1715</v>
      </c>
      <c r="Y28" s="648">
        <v>41275</v>
      </c>
      <c r="Z28" s="648">
        <v>41639</v>
      </c>
      <c r="AA28" s="1710"/>
      <c r="AB28" s="1741"/>
      <c r="AC28" s="1713"/>
      <c r="AD28" s="968" t="s">
        <v>1716</v>
      </c>
      <c r="AE28" s="1716"/>
    </row>
    <row r="29" spans="1:31" ht="225.6" customHeight="1" x14ac:dyDescent="0.25">
      <c r="A29" s="1712"/>
      <c r="B29" s="1712"/>
      <c r="C29" s="1743"/>
      <c r="D29" s="1714"/>
      <c r="E29" s="1712" t="s">
        <v>101</v>
      </c>
      <c r="F29" s="1712" t="s">
        <v>1717</v>
      </c>
      <c r="G29" s="1712" t="s">
        <v>574</v>
      </c>
      <c r="H29" s="1755" t="s">
        <v>67</v>
      </c>
      <c r="I29" s="1749"/>
      <c r="J29" s="1752" t="s">
        <v>1718</v>
      </c>
      <c r="K29" s="1708">
        <v>41275</v>
      </c>
      <c r="L29" s="1708">
        <v>41639</v>
      </c>
      <c r="M29" s="1736">
        <v>0.25</v>
      </c>
      <c r="N29" s="1736">
        <v>0.25</v>
      </c>
      <c r="O29" s="1736">
        <v>0.25</v>
      </c>
      <c r="P29" s="1736">
        <v>0.25</v>
      </c>
      <c r="Q29" s="1758">
        <v>0.25</v>
      </c>
      <c r="R29" s="1761">
        <v>0.25</v>
      </c>
      <c r="S29" s="1736"/>
      <c r="T29" s="1736"/>
      <c r="U29" s="645" t="s">
        <v>1719</v>
      </c>
      <c r="V29" s="646"/>
      <c r="W29" s="647" t="s">
        <v>104</v>
      </c>
      <c r="X29" s="647" t="s">
        <v>1720</v>
      </c>
      <c r="Y29" s="648">
        <v>41275</v>
      </c>
      <c r="Z29" s="648">
        <v>41639</v>
      </c>
      <c r="AA29" s="1708" t="s">
        <v>1721</v>
      </c>
      <c r="AB29" s="1739"/>
      <c r="AC29" s="1712" t="s">
        <v>67</v>
      </c>
      <c r="AD29" s="638" t="s">
        <v>1722</v>
      </c>
      <c r="AE29" s="1714" t="s">
        <v>802</v>
      </c>
    </row>
    <row r="30" spans="1:31" ht="291" customHeight="1" x14ac:dyDescent="0.25">
      <c r="A30" s="1711"/>
      <c r="B30" s="1711"/>
      <c r="C30" s="1744"/>
      <c r="D30" s="1715"/>
      <c r="E30" s="1711"/>
      <c r="F30" s="1711"/>
      <c r="G30" s="1711"/>
      <c r="H30" s="1756"/>
      <c r="I30" s="1750"/>
      <c r="J30" s="1753"/>
      <c r="K30" s="1709"/>
      <c r="L30" s="1709"/>
      <c r="M30" s="1737"/>
      <c r="N30" s="1737"/>
      <c r="O30" s="1737"/>
      <c r="P30" s="1737"/>
      <c r="Q30" s="1759"/>
      <c r="R30" s="1762"/>
      <c r="S30" s="1737"/>
      <c r="T30" s="1737"/>
      <c r="U30" s="649" t="s">
        <v>1723</v>
      </c>
      <c r="V30" s="650"/>
      <c r="W30" s="647" t="s">
        <v>341</v>
      </c>
      <c r="X30" s="647" t="s">
        <v>1724</v>
      </c>
      <c r="Y30" s="648">
        <v>41275</v>
      </c>
      <c r="Z30" s="648">
        <v>41639</v>
      </c>
      <c r="AA30" s="1709"/>
      <c r="AB30" s="1740"/>
      <c r="AC30" s="1711"/>
      <c r="AD30" s="638" t="s">
        <v>1725</v>
      </c>
      <c r="AE30" s="1715"/>
    </row>
    <row r="31" spans="1:31" ht="284.45" customHeight="1" x14ac:dyDescent="0.25">
      <c r="A31" s="1711"/>
      <c r="B31" s="1711"/>
      <c r="C31" s="1744"/>
      <c r="D31" s="1715"/>
      <c r="E31" s="1711"/>
      <c r="F31" s="1711"/>
      <c r="G31" s="1711"/>
      <c r="H31" s="1756"/>
      <c r="I31" s="1750"/>
      <c r="J31" s="1753"/>
      <c r="K31" s="1709"/>
      <c r="L31" s="1709"/>
      <c r="M31" s="1737"/>
      <c r="N31" s="1737"/>
      <c r="O31" s="1737"/>
      <c r="P31" s="1737"/>
      <c r="Q31" s="1759"/>
      <c r="R31" s="1762"/>
      <c r="S31" s="1737"/>
      <c r="T31" s="1737"/>
      <c r="U31" s="649" t="s">
        <v>1726</v>
      </c>
      <c r="V31" s="650" t="s">
        <v>1727</v>
      </c>
      <c r="W31" s="647" t="s">
        <v>342</v>
      </c>
      <c r="X31" s="647" t="s">
        <v>1728</v>
      </c>
      <c r="Y31" s="648">
        <v>41275</v>
      </c>
      <c r="Z31" s="648">
        <v>41639</v>
      </c>
      <c r="AA31" s="1709"/>
      <c r="AB31" s="1740"/>
      <c r="AC31" s="1711"/>
      <c r="AD31" s="638" t="s">
        <v>1729</v>
      </c>
      <c r="AE31" s="1715"/>
    </row>
    <row r="32" spans="1:31" ht="305.45" customHeight="1" x14ac:dyDescent="0.25">
      <c r="A32" s="1711"/>
      <c r="B32" s="1711"/>
      <c r="C32" s="1744"/>
      <c r="D32" s="1715"/>
      <c r="E32" s="1711"/>
      <c r="F32" s="1711"/>
      <c r="G32" s="1711"/>
      <c r="H32" s="1756"/>
      <c r="I32" s="1750"/>
      <c r="J32" s="1753"/>
      <c r="K32" s="1709"/>
      <c r="L32" s="1709"/>
      <c r="M32" s="1737"/>
      <c r="N32" s="1737"/>
      <c r="O32" s="1737"/>
      <c r="P32" s="1737"/>
      <c r="Q32" s="1759"/>
      <c r="R32" s="1762"/>
      <c r="S32" s="1737"/>
      <c r="T32" s="1737"/>
      <c r="U32" s="649" t="s">
        <v>1730</v>
      </c>
      <c r="V32" s="650" t="s">
        <v>1731</v>
      </c>
      <c r="W32" s="647" t="s">
        <v>343</v>
      </c>
      <c r="X32" s="647" t="s">
        <v>1732</v>
      </c>
      <c r="Y32" s="648">
        <v>41275</v>
      </c>
      <c r="Z32" s="648">
        <v>41639</v>
      </c>
      <c r="AA32" s="1709"/>
      <c r="AB32" s="1740"/>
      <c r="AC32" s="1711"/>
      <c r="AD32" s="638" t="s">
        <v>1733</v>
      </c>
      <c r="AE32" s="1715"/>
    </row>
    <row r="33" spans="1:31" ht="105" customHeight="1" x14ac:dyDescent="0.25">
      <c r="A33" s="1711"/>
      <c r="B33" s="1711"/>
      <c r="C33" s="1744"/>
      <c r="D33" s="1715"/>
      <c r="E33" s="1711"/>
      <c r="F33" s="1711"/>
      <c r="G33" s="1711"/>
      <c r="H33" s="1756"/>
      <c r="I33" s="1750"/>
      <c r="J33" s="1753"/>
      <c r="K33" s="1709"/>
      <c r="L33" s="1709"/>
      <c r="M33" s="1737"/>
      <c r="N33" s="1737"/>
      <c r="O33" s="1737"/>
      <c r="P33" s="1737"/>
      <c r="Q33" s="1759"/>
      <c r="R33" s="1762"/>
      <c r="S33" s="1737"/>
      <c r="T33" s="1737"/>
      <c r="U33" s="649"/>
      <c r="V33" s="650"/>
      <c r="W33" s="647" t="s">
        <v>344</v>
      </c>
      <c r="X33" s="647" t="s">
        <v>1734</v>
      </c>
      <c r="Y33" s="648">
        <v>41275</v>
      </c>
      <c r="Z33" s="648">
        <v>41639</v>
      </c>
      <c r="AA33" s="1709"/>
      <c r="AB33" s="1740"/>
      <c r="AC33" s="1711"/>
      <c r="AD33" s="638" t="s">
        <v>1735</v>
      </c>
      <c r="AE33" s="1715"/>
    </row>
    <row r="34" spans="1:31" ht="409.6" customHeight="1" x14ac:dyDescent="0.25">
      <c r="A34" s="1711"/>
      <c r="B34" s="1711"/>
      <c r="C34" s="1744"/>
      <c r="D34" s="1715"/>
      <c r="E34" s="1711"/>
      <c r="F34" s="1711"/>
      <c r="G34" s="1711"/>
      <c r="H34" s="1756"/>
      <c r="I34" s="1750"/>
      <c r="J34" s="1753"/>
      <c r="K34" s="1709"/>
      <c r="L34" s="1709"/>
      <c r="M34" s="1737"/>
      <c r="N34" s="1737"/>
      <c r="O34" s="1737"/>
      <c r="P34" s="1737"/>
      <c r="Q34" s="1759"/>
      <c r="R34" s="1762"/>
      <c r="S34" s="1737"/>
      <c r="T34" s="1737"/>
      <c r="U34" s="649" t="s">
        <v>1736</v>
      </c>
      <c r="V34" s="651" t="s">
        <v>1737</v>
      </c>
      <c r="W34" s="647" t="s">
        <v>1738</v>
      </c>
      <c r="X34" s="647" t="s">
        <v>1739</v>
      </c>
      <c r="Y34" s="648">
        <v>41275</v>
      </c>
      <c r="Z34" s="648">
        <v>41639</v>
      </c>
      <c r="AA34" s="1709"/>
      <c r="AB34" s="1740"/>
      <c r="AC34" s="1711"/>
      <c r="AD34" s="638" t="s">
        <v>1740</v>
      </c>
      <c r="AE34" s="1715"/>
    </row>
    <row r="35" spans="1:31" ht="123.6" customHeight="1" x14ac:dyDescent="0.25">
      <c r="A35" s="1711"/>
      <c r="B35" s="1711"/>
      <c r="C35" s="1744"/>
      <c r="D35" s="1715"/>
      <c r="E35" s="1711"/>
      <c r="F35" s="1711"/>
      <c r="G35" s="1711"/>
      <c r="H35" s="1756"/>
      <c r="I35" s="1750"/>
      <c r="J35" s="1753"/>
      <c r="K35" s="1709"/>
      <c r="L35" s="1709"/>
      <c r="M35" s="1737"/>
      <c r="N35" s="1737"/>
      <c r="O35" s="1737"/>
      <c r="P35" s="1737"/>
      <c r="Q35" s="1759"/>
      <c r="R35" s="1762"/>
      <c r="S35" s="1737"/>
      <c r="T35" s="1737"/>
      <c r="U35" s="649"/>
      <c r="V35" s="650"/>
      <c r="W35" s="647" t="s">
        <v>1741</v>
      </c>
      <c r="X35" s="647" t="s">
        <v>1742</v>
      </c>
      <c r="Y35" s="648">
        <v>41275</v>
      </c>
      <c r="Z35" s="648">
        <v>41639</v>
      </c>
      <c r="AA35" s="1709"/>
      <c r="AB35" s="1740"/>
      <c r="AC35" s="1711"/>
      <c r="AD35" s="638" t="s">
        <v>1743</v>
      </c>
      <c r="AE35" s="1715"/>
    </row>
    <row r="36" spans="1:31" ht="111" customHeight="1" x14ac:dyDescent="0.25">
      <c r="A36" s="1713"/>
      <c r="B36" s="1713"/>
      <c r="C36" s="1745"/>
      <c r="D36" s="1716"/>
      <c r="E36" s="1713"/>
      <c r="F36" s="1713"/>
      <c r="G36" s="1713"/>
      <c r="H36" s="1757"/>
      <c r="I36" s="1751"/>
      <c r="J36" s="1754"/>
      <c r="K36" s="1710"/>
      <c r="L36" s="1710"/>
      <c r="M36" s="1738"/>
      <c r="N36" s="1738"/>
      <c r="O36" s="1738"/>
      <c r="P36" s="1738"/>
      <c r="Q36" s="1760"/>
      <c r="R36" s="1763"/>
      <c r="S36" s="1738"/>
      <c r="T36" s="1738"/>
      <c r="U36" s="652"/>
      <c r="V36" s="653"/>
      <c r="W36" s="647" t="s">
        <v>1744</v>
      </c>
      <c r="X36" s="647" t="s">
        <v>1745</v>
      </c>
      <c r="Y36" s="648">
        <v>41275</v>
      </c>
      <c r="Z36" s="648">
        <v>41639</v>
      </c>
      <c r="AA36" s="1710"/>
      <c r="AB36" s="1741"/>
      <c r="AC36" s="1713"/>
      <c r="AD36" s="638" t="s">
        <v>1746</v>
      </c>
      <c r="AE36" s="1716"/>
    </row>
    <row r="37" spans="1:31" ht="227.45" customHeight="1" x14ac:dyDescent="0.25">
      <c r="A37" s="1712"/>
      <c r="B37" s="1712"/>
      <c r="C37" s="1773"/>
      <c r="D37" s="1773"/>
      <c r="E37" s="1712" t="s">
        <v>107</v>
      </c>
      <c r="F37" s="1712" t="s">
        <v>1747</v>
      </c>
      <c r="G37" s="1712" t="s">
        <v>574</v>
      </c>
      <c r="H37" s="1712" t="s">
        <v>67</v>
      </c>
      <c r="I37" s="1749"/>
      <c r="J37" s="1752" t="s">
        <v>1748</v>
      </c>
      <c r="K37" s="1708">
        <v>41275</v>
      </c>
      <c r="L37" s="1708">
        <v>41639</v>
      </c>
      <c r="M37" s="1736">
        <v>0.25</v>
      </c>
      <c r="N37" s="1736">
        <v>0.25</v>
      </c>
      <c r="O37" s="1736">
        <v>0.25</v>
      </c>
      <c r="P37" s="1736">
        <v>0.25</v>
      </c>
      <c r="Q37" s="1736">
        <v>0.25</v>
      </c>
      <c r="R37" s="1782">
        <v>0.25</v>
      </c>
      <c r="S37" s="1736"/>
      <c r="T37" s="1736"/>
      <c r="U37" s="1712" t="s">
        <v>1749</v>
      </c>
      <c r="V37" s="1785" t="s">
        <v>1750</v>
      </c>
      <c r="W37" s="647" t="s">
        <v>110</v>
      </c>
      <c r="X37" s="647" t="s">
        <v>1751</v>
      </c>
      <c r="Y37" s="648">
        <v>41275</v>
      </c>
      <c r="Z37" s="648">
        <v>41639</v>
      </c>
      <c r="AA37" s="1708" t="s">
        <v>1692</v>
      </c>
      <c r="AB37" s="1739"/>
      <c r="AC37" s="1712" t="s">
        <v>67</v>
      </c>
      <c r="AD37" s="638" t="s">
        <v>1752</v>
      </c>
      <c r="AE37" s="1714" t="s">
        <v>802</v>
      </c>
    </row>
    <row r="38" spans="1:31" ht="204" customHeight="1" x14ac:dyDescent="0.25">
      <c r="A38" s="1711"/>
      <c r="B38" s="1711"/>
      <c r="C38" s="1774"/>
      <c r="D38" s="1774"/>
      <c r="E38" s="1711"/>
      <c r="F38" s="1711"/>
      <c r="G38" s="1711"/>
      <c r="H38" s="1711"/>
      <c r="I38" s="1750"/>
      <c r="J38" s="1753"/>
      <c r="K38" s="1709"/>
      <c r="L38" s="1709"/>
      <c r="M38" s="1737"/>
      <c r="N38" s="1737"/>
      <c r="O38" s="1737"/>
      <c r="P38" s="1737"/>
      <c r="Q38" s="1737"/>
      <c r="R38" s="1783"/>
      <c r="S38" s="1737"/>
      <c r="T38" s="1737"/>
      <c r="U38" s="1711"/>
      <c r="V38" s="1786"/>
      <c r="W38" s="647" t="s">
        <v>345</v>
      </c>
      <c r="X38" s="647" t="s">
        <v>1753</v>
      </c>
      <c r="Y38" s="648">
        <v>41275</v>
      </c>
      <c r="Z38" s="648">
        <v>41639</v>
      </c>
      <c r="AA38" s="1709"/>
      <c r="AB38" s="1740"/>
      <c r="AC38" s="1711"/>
      <c r="AD38" s="638" t="s">
        <v>1754</v>
      </c>
      <c r="AE38" s="1715"/>
    </row>
    <row r="39" spans="1:31" ht="262.14999999999998" customHeight="1" x14ac:dyDescent="0.25">
      <c r="A39" s="1713"/>
      <c r="B39" s="1713"/>
      <c r="C39" s="1775"/>
      <c r="D39" s="1775"/>
      <c r="E39" s="1713"/>
      <c r="F39" s="1713"/>
      <c r="G39" s="1713"/>
      <c r="H39" s="1713"/>
      <c r="I39" s="1751"/>
      <c r="J39" s="1754"/>
      <c r="K39" s="1710"/>
      <c r="L39" s="1710"/>
      <c r="M39" s="1738"/>
      <c r="N39" s="1738"/>
      <c r="O39" s="1738"/>
      <c r="P39" s="1738"/>
      <c r="Q39" s="1738"/>
      <c r="R39" s="1784"/>
      <c r="S39" s="1738"/>
      <c r="T39" s="1738"/>
      <c r="U39" s="1713"/>
      <c r="V39" s="644"/>
      <c r="W39" s="647" t="s">
        <v>1755</v>
      </c>
      <c r="X39" s="647" t="s">
        <v>1756</v>
      </c>
      <c r="Y39" s="648">
        <v>41275</v>
      </c>
      <c r="Z39" s="648">
        <v>41639</v>
      </c>
      <c r="AA39" s="1710"/>
      <c r="AB39" s="1741"/>
      <c r="AC39" s="1713"/>
      <c r="AD39" s="638" t="s">
        <v>1757</v>
      </c>
      <c r="AE39" s="1716"/>
    </row>
    <row r="40" spans="1:31" ht="107.45" customHeight="1" x14ac:dyDescent="0.25">
      <c r="A40" s="1717"/>
      <c r="B40" s="1717"/>
      <c r="C40" s="1767"/>
      <c r="D40" s="1767"/>
      <c r="E40" s="1717" t="s">
        <v>114</v>
      </c>
      <c r="F40" s="1717" t="s">
        <v>1758</v>
      </c>
      <c r="G40" s="1717" t="s">
        <v>574</v>
      </c>
      <c r="H40" s="1717" t="s">
        <v>67</v>
      </c>
      <c r="I40" s="1770"/>
      <c r="J40" s="1776" t="s">
        <v>1759</v>
      </c>
      <c r="K40" s="1764">
        <v>41275</v>
      </c>
      <c r="L40" s="1764">
        <v>41639</v>
      </c>
      <c r="M40" s="1779">
        <v>0.25</v>
      </c>
      <c r="N40" s="1779">
        <v>0.25</v>
      </c>
      <c r="O40" s="1779">
        <v>0.25</v>
      </c>
      <c r="P40" s="1779">
        <v>0.25</v>
      </c>
      <c r="Q40" s="1779">
        <v>0.25</v>
      </c>
      <c r="R40" s="1782">
        <v>0.25</v>
      </c>
      <c r="S40" s="1779"/>
      <c r="T40" s="1779"/>
      <c r="U40" s="1717" t="s">
        <v>1760</v>
      </c>
      <c r="V40" s="640"/>
      <c r="W40" s="654" t="s">
        <v>117</v>
      </c>
      <c r="X40" s="654" t="s">
        <v>1761</v>
      </c>
      <c r="Y40" s="655">
        <v>41275</v>
      </c>
      <c r="Z40" s="655">
        <v>41639</v>
      </c>
      <c r="AA40" s="1764" t="s">
        <v>1692</v>
      </c>
      <c r="AB40" s="1770"/>
      <c r="AC40" s="1717" t="s">
        <v>67</v>
      </c>
      <c r="AD40" s="638" t="s">
        <v>1762</v>
      </c>
      <c r="AE40" s="1717" t="s">
        <v>802</v>
      </c>
    </row>
    <row r="41" spans="1:31" ht="409.6" customHeight="1" x14ac:dyDescent="0.25">
      <c r="A41" s="1718"/>
      <c r="B41" s="1718"/>
      <c r="C41" s="1768"/>
      <c r="D41" s="1768"/>
      <c r="E41" s="1718"/>
      <c r="F41" s="1718"/>
      <c r="G41" s="1718"/>
      <c r="H41" s="1718"/>
      <c r="I41" s="1771"/>
      <c r="J41" s="1777"/>
      <c r="K41" s="1765"/>
      <c r="L41" s="1765"/>
      <c r="M41" s="1780"/>
      <c r="N41" s="1780"/>
      <c r="O41" s="1780"/>
      <c r="P41" s="1780"/>
      <c r="Q41" s="1780"/>
      <c r="R41" s="1783"/>
      <c r="S41" s="1780"/>
      <c r="T41" s="1780"/>
      <c r="U41" s="1718"/>
      <c r="V41" s="656" t="s">
        <v>1763</v>
      </c>
      <c r="W41" s="654" t="s">
        <v>346</v>
      </c>
      <c r="X41" s="654" t="s">
        <v>1764</v>
      </c>
      <c r="Y41" s="655">
        <v>41275</v>
      </c>
      <c r="Z41" s="655">
        <v>41639</v>
      </c>
      <c r="AA41" s="1765"/>
      <c r="AB41" s="1771"/>
      <c r="AC41" s="1718"/>
      <c r="AD41" s="657" t="s">
        <v>1765</v>
      </c>
      <c r="AE41" s="1718"/>
    </row>
    <row r="42" spans="1:31" ht="163.15" customHeight="1" x14ac:dyDescent="0.25">
      <c r="A42" s="1719"/>
      <c r="B42" s="1719"/>
      <c r="C42" s="1769"/>
      <c r="D42" s="1769"/>
      <c r="E42" s="1719"/>
      <c r="F42" s="1719"/>
      <c r="G42" s="1719"/>
      <c r="H42" s="1719"/>
      <c r="I42" s="1772"/>
      <c r="J42" s="1778"/>
      <c r="K42" s="1766"/>
      <c r="L42" s="1766"/>
      <c r="M42" s="1781"/>
      <c r="N42" s="1781"/>
      <c r="O42" s="1781"/>
      <c r="P42" s="1781"/>
      <c r="Q42" s="1781"/>
      <c r="R42" s="1784"/>
      <c r="S42" s="1781"/>
      <c r="T42" s="1781"/>
      <c r="U42" s="1719"/>
      <c r="V42" s="643"/>
      <c r="W42" s="654" t="s">
        <v>968</v>
      </c>
      <c r="X42" s="654" t="s">
        <v>1766</v>
      </c>
      <c r="Y42" s="655">
        <v>41275</v>
      </c>
      <c r="Z42" s="655">
        <v>41639</v>
      </c>
      <c r="AA42" s="1766"/>
      <c r="AB42" s="1772"/>
      <c r="AC42" s="1719"/>
      <c r="AD42" s="638" t="s">
        <v>1767</v>
      </c>
      <c r="AE42" s="1719"/>
    </row>
    <row r="43" spans="1:31" ht="109.9" customHeight="1" x14ac:dyDescent="0.25">
      <c r="A43" s="1717"/>
      <c r="B43" s="1717"/>
      <c r="C43" s="1767"/>
      <c r="D43" s="1767"/>
      <c r="E43" s="1717" t="s">
        <v>121</v>
      </c>
      <c r="F43" s="1717" t="s">
        <v>1768</v>
      </c>
      <c r="G43" s="1717" t="s">
        <v>574</v>
      </c>
      <c r="H43" s="1717" t="s">
        <v>67</v>
      </c>
      <c r="I43" s="1770"/>
      <c r="J43" s="1776" t="s">
        <v>1769</v>
      </c>
      <c r="K43" s="1764">
        <v>41275</v>
      </c>
      <c r="L43" s="1764">
        <v>41639</v>
      </c>
      <c r="M43" s="1779">
        <v>0.25</v>
      </c>
      <c r="N43" s="1779">
        <v>0.25</v>
      </c>
      <c r="O43" s="1779">
        <v>0.25</v>
      </c>
      <c r="P43" s="1779">
        <v>0.25</v>
      </c>
      <c r="Q43" s="1779">
        <v>0.25</v>
      </c>
      <c r="R43" s="1782">
        <v>0.25</v>
      </c>
      <c r="S43" s="1779"/>
      <c r="T43" s="1779"/>
      <c r="U43" s="1717" t="s">
        <v>1770</v>
      </c>
      <c r="V43" s="641"/>
      <c r="W43" s="654" t="s">
        <v>124</v>
      </c>
      <c r="X43" s="654" t="s">
        <v>1761</v>
      </c>
      <c r="Y43" s="655">
        <v>41275</v>
      </c>
      <c r="Z43" s="655">
        <v>41639</v>
      </c>
      <c r="AA43" s="1764" t="s">
        <v>1692</v>
      </c>
      <c r="AB43" s="1717" t="s">
        <v>67</v>
      </c>
      <c r="AC43" s="1717"/>
      <c r="AD43" s="638" t="s">
        <v>1771</v>
      </c>
      <c r="AE43" s="1717" t="s">
        <v>802</v>
      </c>
    </row>
    <row r="44" spans="1:31" ht="378" customHeight="1" x14ac:dyDescent="0.25">
      <c r="A44" s="1718"/>
      <c r="B44" s="1718"/>
      <c r="C44" s="1768"/>
      <c r="D44" s="1768"/>
      <c r="E44" s="1718"/>
      <c r="F44" s="1718"/>
      <c r="G44" s="1718"/>
      <c r="H44" s="1718"/>
      <c r="I44" s="1771"/>
      <c r="J44" s="1777"/>
      <c r="K44" s="1765"/>
      <c r="L44" s="1765"/>
      <c r="M44" s="1780"/>
      <c r="N44" s="1780"/>
      <c r="O44" s="1780"/>
      <c r="P44" s="1780"/>
      <c r="Q44" s="1780"/>
      <c r="R44" s="1783"/>
      <c r="S44" s="1780"/>
      <c r="T44" s="1780"/>
      <c r="U44" s="1718"/>
      <c r="V44" s="642" t="s">
        <v>1772</v>
      </c>
      <c r="W44" s="654" t="s">
        <v>1020</v>
      </c>
      <c r="X44" s="654" t="s">
        <v>1773</v>
      </c>
      <c r="Y44" s="655">
        <v>41275</v>
      </c>
      <c r="Z44" s="655">
        <v>41639</v>
      </c>
      <c r="AA44" s="1765"/>
      <c r="AB44" s="1718"/>
      <c r="AC44" s="1718"/>
      <c r="AD44" s="638" t="s">
        <v>1774</v>
      </c>
      <c r="AE44" s="1718"/>
    </row>
    <row r="45" spans="1:31" ht="81.599999999999994" customHeight="1" x14ac:dyDescent="0.25">
      <c r="A45" s="1718"/>
      <c r="B45" s="1718"/>
      <c r="C45" s="1768"/>
      <c r="D45" s="1768"/>
      <c r="E45" s="1718"/>
      <c r="F45" s="1718"/>
      <c r="G45" s="1718"/>
      <c r="H45" s="1718"/>
      <c r="I45" s="1771"/>
      <c r="J45" s="1777"/>
      <c r="K45" s="1765"/>
      <c r="L45" s="1765"/>
      <c r="M45" s="1780"/>
      <c r="N45" s="1780"/>
      <c r="O45" s="1780"/>
      <c r="P45" s="1780"/>
      <c r="Q45" s="1780"/>
      <c r="R45" s="1783"/>
      <c r="S45" s="1780"/>
      <c r="T45" s="1780"/>
      <c r="U45" s="1718"/>
      <c r="V45" s="643"/>
      <c r="W45" s="654" t="s">
        <v>1775</v>
      </c>
      <c r="X45" s="654" t="s">
        <v>1776</v>
      </c>
      <c r="Y45" s="655">
        <v>41275</v>
      </c>
      <c r="Z45" s="655">
        <v>41639</v>
      </c>
      <c r="AA45" s="1765"/>
      <c r="AB45" s="1718"/>
      <c r="AC45" s="1718"/>
      <c r="AD45" s="638" t="s">
        <v>1777</v>
      </c>
      <c r="AE45" s="1718"/>
    </row>
    <row r="46" spans="1:31" ht="84" customHeight="1" x14ac:dyDescent="0.25">
      <c r="A46" s="1719"/>
      <c r="B46" s="1719"/>
      <c r="C46" s="1769"/>
      <c r="D46" s="1769"/>
      <c r="E46" s="1719"/>
      <c r="F46" s="1719"/>
      <c r="G46" s="1719"/>
      <c r="H46" s="1719"/>
      <c r="I46" s="1772"/>
      <c r="J46" s="1778"/>
      <c r="K46" s="1766"/>
      <c r="L46" s="1766"/>
      <c r="M46" s="1781"/>
      <c r="N46" s="1781"/>
      <c r="O46" s="1781"/>
      <c r="P46" s="1781"/>
      <c r="Q46" s="1781"/>
      <c r="R46" s="1784"/>
      <c r="S46" s="1781"/>
      <c r="T46" s="1781"/>
      <c r="U46" s="1719"/>
      <c r="V46" s="644"/>
      <c r="W46" s="654" t="s">
        <v>1778</v>
      </c>
      <c r="X46" s="654" t="s">
        <v>1779</v>
      </c>
      <c r="Y46" s="655">
        <v>41275</v>
      </c>
      <c r="Z46" s="655">
        <v>41639</v>
      </c>
      <c r="AA46" s="1766"/>
      <c r="AB46" s="1719"/>
      <c r="AC46" s="1719"/>
      <c r="AD46" s="638" t="s">
        <v>1780</v>
      </c>
      <c r="AE46" s="1719"/>
    </row>
    <row r="47" spans="1:31" ht="148.9" customHeight="1" x14ac:dyDescent="0.25">
      <c r="A47" s="1712"/>
      <c r="B47" s="1712"/>
      <c r="C47" s="1743"/>
      <c r="D47" s="1714"/>
      <c r="E47" s="1712" t="s">
        <v>127</v>
      </c>
      <c r="F47" s="1712" t="s">
        <v>1781</v>
      </c>
      <c r="G47" s="1712" t="s">
        <v>574</v>
      </c>
      <c r="H47" s="1755" t="s">
        <v>67</v>
      </c>
      <c r="I47" s="1749"/>
      <c r="J47" s="1752" t="s">
        <v>1782</v>
      </c>
      <c r="K47" s="1708">
        <v>41275</v>
      </c>
      <c r="L47" s="1708">
        <v>41639</v>
      </c>
      <c r="M47" s="1736">
        <v>0.25</v>
      </c>
      <c r="N47" s="1736">
        <v>0.25</v>
      </c>
      <c r="O47" s="1736">
        <v>0.25</v>
      </c>
      <c r="P47" s="1736">
        <v>0.25</v>
      </c>
      <c r="Q47" s="1758">
        <v>0.25</v>
      </c>
      <c r="R47" s="1761">
        <v>0.25</v>
      </c>
      <c r="S47" s="1736"/>
      <c r="T47" s="1736"/>
      <c r="U47" s="645" t="s">
        <v>1783</v>
      </c>
      <c r="V47" s="646"/>
      <c r="W47" s="647" t="s">
        <v>130</v>
      </c>
      <c r="X47" s="647" t="s">
        <v>1720</v>
      </c>
      <c r="Y47" s="648">
        <v>41275</v>
      </c>
      <c r="Z47" s="648">
        <v>41639</v>
      </c>
      <c r="AA47" s="1787" t="s">
        <v>1784</v>
      </c>
      <c r="AB47" s="1790" t="s">
        <v>67</v>
      </c>
      <c r="AC47" s="1720"/>
      <c r="AD47" s="638" t="s">
        <v>1785</v>
      </c>
      <c r="AE47" s="1790" t="s">
        <v>802</v>
      </c>
    </row>
    <row r="48" spans="1:31" ht="166.15" customHeight="1" x14ac:dyDescent="0.25">
      <c r="A48" s="1711"/>
      <c r="B48" s="1711"/>
      <c r="C48" s="1744"/>
      <c r="D48" s="1715"/>
      <c r="E48" s="1711"/>
      <c r="F48" s="1711"/>
      <c r="G48" s="1711"/>
      <c r="H48" s="1756"/>
      <c r="I48" s="1750"/>
      <c r="J48" s="1753"/>
      <c r="K48" s="1709"/>
      <c r="L48" s="1709"/>
      <c r="M48" s="1737"/>
      <c r="N48" s="1737"/>
      <c r="O48" s="1737"/>
      <c r="P48" s="1737"/>
      <c r="Q48" s="1759"/>
      <c r="R48" s="1762"/>
      <c r="S48" s="1737"/>
      <c r="T48" s="1737"/>
      <c r="U48" s="649" t="s">
        <v>1786</v>
      </c>
      <c r="V48" s="650"/>
      <c r="W48" s="647" t="s">
        <v>737</v>
      </c>
      <c r="X48" s="647" t="s">
        <v>1724</v>
      </c>
      <c r="Y48" s="648">
        <v>41275</v>
      </c>
      <c r="Z48" s="648">
        <v>41639</v>
      </c>
      <c r="AA48" s="1788"/>
      <c r="AB48" s="1791"/>
      <c r="AC48" s="1721"/>
      <c r="AD48" s="638" t="s">
        <v>1787</v>
      </c>
      <c r="AE48" s="1791"/>
    </row>
    <row r="49" spans="1:31" ht="152.44999999999999" customHeight="1" x14ac:dyDescent="0.25">
      <c r="A49" s="1711"/>
      <c r="B49" s="1711"/>
      <c r="C49" s="1744"/>
      <c r="D49" s="1715"/>
      <c r="E49" s="1711"/>
      <c r="F49" s="1711"/>
      <c r="G49" s="1711"/>
      <c r="H49" s="1756"/>
      <c r="I49" s="1750"/>
      <c r="J49" s="1753"/>
      <c r="K49" s="1709"/>
      <c r="L49" s="1709"/>
      <c r="M49" s="1737"/>
      <c r="N49" s="1737"/>
      <c r="O49" s="1737"/>
      <c r="P49" s="1737"/>
      <c r="Q49" s="1759"/>
      <c r="R49" s="1762"/>
      <c r="S49" s="1737"/>
      <c r="T49" s="1737"/>
      <c r="U49" s="649" t="s">
        <v>1788</v>
      </c>
      <c r="V49" s="650" t="s">
        <v>1789</v>
      </c>
      <c r="W49" s="647" t="s">
        <v>740</v>
      </c>
      <c r="X49" s="647" t="s">
        <v>1728</v>
      </c>
      <c r="Y49" s="648">
        <v>41275</v>
      </c>
      <c r="Z49" s="648">
        <v>41639</v>
      </c>
      <c r="AA49" s="1788"/>
      <c r="AB49" s="1791"/>
      <c r="AC49" s="1721"/>
      <c r="AD49" s="638" t="s">
        <v>1790</v>
      </c>
      <c r="AE49" s="1791"/>
    </row>
    <row r="50" spans="1:31" ht="194.45" customHeight="1" x14ac:dyDescent="0.25">
      <c r="A50" s="1711"/>
      <c r="B50" s="1711"/>
      <c r="C50" s="1744"/>
      <c r="D50" s="1715"/>
      <c r="E50" s="1711"/>
      <c r="F50" s="1711"/>
      <c r="G50" s="1711"/>
      <c r="H50" s="1756"/>
      <c r="I50" s="1750"/>
      <c r="J50" s="1753"/>
      <c r="K50" s="1709"/>
      <c r="L50" s="1709"/>
      <c r="M50" s="1737"/>
      <c r="N50" s="1737"/>
      <c r="O50" s="1737"/>
      <c r="P50" s="1737"/>
      <c r="Q50" s="1759"/>
      <c r="R50" s="1762"/>
      <c r="S50" s="1737"/>
      <c r="T50" s="1737"/>
      <c r="U50" s="649" t="s">
        <v>1791</v>
      </c>
      <c r="V50" s="650" t="s">
        <v>1792</v>
      </c>
      <c r="W50" s="647" t="s">
        <v>1028</v>
      </c>
      <c r="X50" s="647" t="s">
        <v>1732</v>
      </c>
      <c r="Y50" s="648">
        <v>41275</v>
      </c>
      <c r="Z50" s="648">
        <v>41639</v>
      </c>
      <c r="AA50" s="1788"/>
      <c r="AB50" s="1791"/>
      <c r="AC50" s="1721"/>
      <c r="AD50" s="638" t="s">
        <v>1793</v>
      </c>
      <c r="AE50" s="1791"/>
    </row>
    <row r="51" spans="1:31" ht="79.150000000000006" customHeight="1" x14ac:dyDescent="0.25">
      <c r="A51" s="1711"/>
      <c r="B51" s="1711"/>
      <c r="C51" s="1744"/>
      <c r="D51" s="1715"/>
      <c r="E51" s="1711"/>
      <c r="F51" s="1711"/>
      <c r="G51" s="1711"/>
      <c r="H51" s="1756"/>
      <c r="I51" s="1750"/>
      <c r="J51" s="1753"/>
      <c r="K51" s="1709"/>
      <c r="L51" s="1709"/>
      <c r="M51" s="1737"/>
      <c r="N51" s="1737"/>
      <c r="O51" s="1737"/>
      <c r="P51" s="1737"/>
      <c r="Q51" s="1759"/>
      <c r="R51" s="1762"/>
      <c r="S51" s="1737"/>
      <c r="T51" s="1737"/>
      <c r="U51" s="1765" t="s">
        <v>1794</v>
      </c>
      <c r="V51" s="650"/>
      <c r="W51" s="647" t="s">
        <v>1795</v>
      </c>
      <c r="X51" s="647" t="s">
        <v>1734</v>
      </c>
      <c r="Y51" s="648">
        <v>41275</v>
      </c>
      <c r="Z51" s="648">
        <v>41639</v>
      </c>
      <c r="AA51" s="1788"/>
      <c r="AB51" s="1791"/>
      <c r="AC51" s="1721"/>
      <c r="AD51" s="638" t="s">
        <v>1796</v>
      </c>
      <c r="AE51" s="1791"/>
    </row>
    <row r="52" spans="1:31" ht="409.6" customHeight="1" x14ac:dyDescent="0.25">
      <c r="A52" s="1711"/>
      <c r="B52" s="1711"/>
      <c r="C52" s="1744"/>
      <c r="D52" s="1715"/>
      <c r="E52" s="1711"/>
      <c r="F52" s="1711"/>
      <c r="G52" s="1711"/>
      <c r="H52" s="1756"/>
      <c r="I52" s="1750"/>
      <c r="J52" s="1753"/>
      <c r="K52" s="1709"/>
      <c r="L52" s="1709"/>
      <c r="M52" s="1737"/>
      <c r="N52" s="1737"/>
      <c r="O52" s="1737"/>
      <c r="P52" s="1737"/>
      <c r="Q52" s="1759"/>
      <c r="R52" s="1762"/>
      <c r="S52" s="1737"/>
      <c r="T52" s="1737"/>
      <c r="U52" s="1765"/>
      <c r="V52" s="650" t="s">
        <v>1797</v>
      </c>
      <c r="W52" s="647" t="s">
        <v>1798</v>
      </c>
      <c r="X52" s="647" t="s">
        <v>1739</v>
      </c>
      <c r="Y52" s="648">
        <v>41275</v>
      </c>
      <c r="Z52" s="648">
        <v>41639</v>
      </c>
      <c r="AA52" s="1788"/>
      <c r="AB52" s="1791"/>
      <c r="AC52" s="1721"/>
      <c r="AD52" s="638" t="s">
        <v>1740</v>
      </c>
      <c r="AE52" s="1791"/>
    </row>
    <row r="53" spans="1:31" ht="99.6" customHeight="1" x14ac:dyDescent="0.25">
      <c r="A53" s="1711"/>
      <c r="B53" s="1711"/>
      <c r="C53" s="1744"/>
      <c r="D53" s="1715"/>
      <c r="E53" s="1711"/>
      <c r="F53" s="1711"/>
      <c r="G53" s="1711"/>
      <c r="H53" s="1756"/>
      <c r="I53" s="1750"/>
      <c r="J53" s="1753"/>
      <c r="K53" s="1709"/>
      <c r="L53" s="1709"/>
      <c r="M53" s="1737"/>
      <c r="N53" s="1737"/>
      <c r="O53" s="1737"/>
      <c r="P53" s="1737"/>
      <c r="Q53" s="1759"/>
      <c r="R53" s="1762"/>
      <c r="S53" s="1737"/>
      <c r="T53" s="1737"/>
      <c r="U53" s="649"/>
      <c r="V53" s="650"/>
      <c r="W53" s="647" t="s">
        <v>1799</v>
      </c>
      <c r="X53" s="647" t="s">
        <v>1742</v>
      </c>
      <c r="Y53" s="648">
        <v>41275</v>
      </c>
      <c r="Z53" s="648">
        <v>41639</v>
      </c>
      <c r="AA53" s="1788"/>
      <c r="AB53" s="1791"/>
      <c r="AC53" s="1721"/>
      <c r="AD53" s="638" t="s">
        <v>1743</v>
      </c>
      <c r="AE53" s="1791"/>
    </row>
    <row r="54" spans="1:31" ht="99.6" customHeight="1" x14ac:dyDescent="0.25">
      <c r="A54" s="1713"/>
      <c r="B54" s="1713"/>
      <c r="C54" s="1745"/>
      <c r="D54" s="1716"/>
      <c r="E54" s="1713"/>
      <c r="F54" s="1713"/>
      <c r="G54" s="1713"/>
      <c r="H54" s="1757"/>
      <c r="I54" s="1751"/>
      <c r="J54" s="1754"/>
      <c r="K54" s="1710"/>
      <c r="L54" s="1710"/>
      <c r="M54" s="1738"/>
      <c r="N54" s="1738"/>
      <c r="O54" s="1738"/>
      <c r="P54" s="1738"/>
      <c r="Q54" s="1760"/>
      <c r="R54" s="1763"/>
      <c r="S54" s="1738"/>
      <c r="T54" s="1738"/>
      <c r="U54" s="652"/>
      <c r="V54" s="653"/>
      <c r="W54" s="647" t="s">
        <v>1800</v>
      </c>
      <c r="X54" s="647" t="s">
        <v>1745</v>
      </c>
      <c r="Y54" s="648">
        <v>41275</v>
      </c>
      <c r="Z54" s="648">
        <v>41639</v>
      </c>
      <c r="AA54" s="1789"/>
      <c r="AB54" s="1792"/>
      <c r="AC54" s="1722"/>
      <c r="AD54" s="638" t="s">
        <v>1801</v>
      </c>
      <c r="AE54" s="1792"/>
    </row>
    <row r="55" spans="1:31" ht="15.75" x14ac:dyDescent="0.25">
      <c r="F55" s="37"/>
      <c r="G55" s="37"/>
      <c r="H55" s="37"/>
      <c r="I55" s="37"/>
      <c r="J55" s="37"/>
      <c r="K55" s="658"/>
      <c r="L55" s="658"/>
      <c r="M55" s="658"/>
      <c r="N55" s="692">
        <f>SUM(N19:N54)</f>
        <v>2</v>
      </c>
      <c r="O55" s="658"/>
      <c r="P55" s="658"/>
      <c r="Q55" s="658"/>
      <c r="R55" s="694">
        <v>2</v>
      </c>
      <c r="S55" s="658"/>
      <c r="T55" s="658"/>
      <c r="U55" s="658"/>
      <c r="V55" s="659"/>
      <c r="W55" s="37"/>
      <c r="X55" s="37"/>
      <c r="Y55" s="660"/>
      <c r="Z55" s="37"/>
      <c r="AA55" s="661"/>
      <c r="AB55" s="37"/>
      <c r="AC55" s="658"/>
      <c r="AD55" s="662"/>
      <c r="AE55" s="658"/>
    </row>
    <row r="56" spans="1:31" ht="15.75" x14ac:dyDescent="0.25">
      <c r="F56" s="37"/>
      <c r="G56" s="37"/>
      <c r="H56" s="37"/>
      <c r="I56" s="37"/>
      <c r="J56" s="37"/>
      <c r="K56" s="658"/>
      <c r="L56" s="658"/>
      <c r="M56" s="658"/>
      <c r="N56" s="693">
        <f>+N55/8</f>
        <v>0.25</v>
      </c>
      <c r="O56" s="658"/>
      <c r="P56" s="658"/>
      <c r="Q56" s="658"/>
      <c r="R56" s="694">
        <f>+R55/8</f>
        <v>0.25</v>
      </c>
      <c r="S56" s="658"/>
      <c r="T56" s="658"/>
      <c r="U56" s="658"/>
      <c r="V56" s="659"/>
      <c r="W56" s="37"/>
      <c r="X56" s="37"/>
      <c r="Y56" s="660"/>
      <c r="Z56" s="37"/>
      <c r="AA56" s="661"/>
      <c r="AB56" s="37"/>
      <c r="AC56" s="658"/>
      <c r="AD56" s="662"/>
      <c r="AE56" s="658"/>
    </row>
    <row r="57" spans="1:31" ht="15.75" x14ac:dyDescent="0.25">
      <c r="F57" s="37"/>
      <c r="G57" s="37"/>
      <c r="H57" s="37"/>
      <c r="I57" s="37"/>
      <c r="J57" s="37"/>
      <c r="K57" s="658"/>
      <c r="L57" s="658"/>
      <c r="M57" s="658"/>
      <c r="N57" s="658"/>
      <c r="O57" s="658"/>
      <c r="P57" s="658"/>
      <c r="Q57" s="658"/>
      <c r="R57" s="659"/>
      <c r="S57" s="658"/>
      <c r="T57" s="658"/>
      <c r="U57" s="658"/>
      <c r="V57" s="659"/>
      <c r="W57" s="37"/>
      <c r="X57" s="37"/>
      <c r="Y57" s="660"/>
      <c r="Z57" s="37"/>
      <c r="AA57" s="661"/>
      <c r="AB57" s="37"/>
      <c r="AC57" s="658"/>
      <c r="AD57" s="662"/>
      <c r="AE57" s="658"/>
    </row>
    <row r="58" spans="1:31" ht="15.75" x14ac:dyDescent="0.25">
      <c r="F58" s="37"/>
      <c r="G58" s="37"/>
      <c r="H58" s="37"/>
      <c r="I58" s="37"/>
      <c r="J58" s="37"/>
      <c r="K58" s="658"/>
      <c r="L58" s="658"/>
      <c r="M58" s="658"/>
      <c r="N58" s="658"/>
      <c r="O58" s="658"/>
      <c r="P58" s="658"/>
      <c r="Q58" s="658"/>
      <c r="R58" s="659"/>
      <c r="S58" s="658"/>
      <c r="T58" s="658"/>
      <c r="U58" s="658"/>
      <c r="V58" s="659"/>
      <c r="W58" s="37"/>
      <c r="X58" s="37"/>
      <c r="Y58" s="660"/>
      <c r="Z58" s="37"/>
      <c r="AA58" s="661"/>
      <c r="AB58" s="37"/>
      <c r="AC58" s="658"/>
      <c r="AD58" s="662"/>
      <c r="AE58" s="658"/>
    </row>
    <row r="59" spans="1:31" ht="15.75" x14ac:dyDescent="0.25">
      <c r="F59" s="37"/>
      <c r="G59" s="37"/>
      <c r="H59" s="37"/>
      <c r="I59" s="37"/>
      <c r="J59" s="37"/>
      <c r="K59" s="658"/>
      <c r="L59" s="658"/>
      <c r="M59" s="658"/>
      <c r="N59" s="658"/>
      <c r="O59" s="658"/>
      <c r="P59" s="658"/>
      <c r="Q59" s="658"/>
      <c r="R59" s="659"/>
      <c r="S59" s="658"/>
      <c r="T59" s="658"/>
      <c r="U59" s="658"/>
      <c r="V59" s="659"/>
      <c r="W59" s="37"/>
      <c r="X59" s="37"/>
      <c r="Y59" s="660"/>
      <c r="Z59" s="37"/>
      <c r="AA59" s="661"/>
      <c r="AB59" s="37"/>
      <c r="AC59" s="658"/>
      <c r="AD59" s="662"/>
      <c r="AE59" s="658"/>
    </row>
    <row r="60" spans="1:31" ht="15.75" x14ac:dyDescent="0.25">
      <c r="F60" s="37"/>
      <c r="G60" s="37"/>
      <c r="H60" s="37"/>
      <c r="I60" s="37"/>
      <c r="J60" s="37"/>
      <c r="K60" s="658"/>
      <c r="L60" s="658"/>
      <c r="M60" s="658"/>
      <c r="N60" s="658"/>
      <c r="O60" s="658"/>
      <c r="P60" s="658"/>
      <c r="Q60" s="658"/>
      <c r="R60" s="659"/>
      <c r="S60" s="658"/>
      <c r="T60" s="658"/>
      <c r="U60" s="658"/>
      <c r="V60" s="659"/>
      <c r="W60" s="37"/>
      <c r="X60" s="37"/>
      <c r="Y60" s="660"/>
      <c r="Z60" s="37"/>
      <c r="AA60" s="661"/>
      <c r="AB60" s="37"/>
      <c r="AC60" s="658"/>
      <c r="AD60" s="662"/>
      <c r="AE60" s="658"/>
    </row>
    <row r="61" spans="1:31" ht="15.75" x14ac:dyDescent="0.25">
      <c r="F61" s="37"/>
      <c r="G61" s="37"/>
      <c r="H61" s="37"/>
      <c r="I61" s="37"/>
      <c r="J61" s="37"/>
      <c r="K61" s="658"/>
      <c r="L61" s="658"/>
      <c r="M61" s="658"/>
      <c r="N61" s="658"/>
      <c r="O61" s="658"/>
      <c r="P61" s="658"/>
      <c r="Q61" s="658"/>
      <c r="R61" s="659"/>
      <c r="S61" s="658"/>
      <c r="T61" s="658"/>
      <c r="U61" s="658"/>
      <c r="V61" s="659"/>
      <c r="W61" s="37"/>
      <c r="X61" s="37"/>
      <c r="Y61" s="660"/>
      <c r="Z61" s="37"/>
      <c r="AA61" s="661"/>
      <c r="AB61" s="37"/>
      <c r="AC61" s="658"/>
      <c r="AD61" s="662"/>
      <c r="AE61" s="658"/>
    </row>
    <row r="62" spans="1:31" ht="15.75" x14ac:dyDescent="0.25">
      <c r="F62" s="37"/>
      <c r="G62" s="37"/>
      <c r="H62" s="37"/>
      <c r="I62" s="37"/>
      <c r="J62" s="37"/>
      <c r="K62" s="658"/>
      <c r="L62" s="658"/>
      <c r="M62" s="658"/>
      <c r="N62" s="658"/>
      <c r="O62" s="658"/>
      <c r="P62" s="658"/>
      <c r="Q62" s="658"/>
      <c r="R62" s="659"/>
      <c r="S62" s="658"/>
      <c r="T62" s="658"/>
      <c r="U62" s="658"/>
      <c r="V62" s="659"/>
      <c r="W62" s="37"/>
      <c r="X62" s="37"/>
      <c r="Y62" s="660"/>
      <c r="Z62" s="37"/>
      <c r="AA62" s="661"/>
      <c r="AB62" s="37"/>
      <c r="AC62" s="658"/>
      <c r="AD62" s="662"/>
      <c r="AE62" s="658"/>
    </row>
    <row r="63" spans="1:31" ht="15.75" x14ac:dyDescent="0.25">
      <c r="F63" s="37"/>
      <c r="G63" s="37"/>
      <c r="H63" s="37"/>
      <c r="I63" s="37"/>
      <c r="J63" s="37"/>
      <c r="K63" s="658"/>
      <c r="L63" s="658"/>
      <c r="M63" s="658"/>
      <c r="N63" s="658"/>
      <c r="O63" s="658"/>
      <c r="P63" s="658"/>
      <c r="Q63" s="658"/>
      <c r="R63" s="659"/>
      <c r="S63" s="658"/>
      <c r="T63" s="658"/>
      <c r="U63" s="658"/>
      <c r="V63" s="659"/>
      <c r="W63" s="37"/>
      <c r="X63" s="37"/>
      <c r="Y63" s="660"/>
      <c r="Z63" s="37"/>
      <c r="AA63" s="661"/>
      <c r="AB63" s="37"/>
      <c r="AC63" s="658"/>
      <c r="AD63" s="662"/>
      <c r="AE63" s="658"/>
    </row>
    <row r="64" spans="1:31" ht="15.75" x14ac:dyDescent="0.25">
      <c r="F64" s="37"/>
      <c r="G64" s="37"/>
      <c r="H64" s="37"/>
      <c r="I64" s="37"/>
      <c r="J64" s="37"/>
      <c r="K64" s="658"/>
      <c r="L64" s="658"/>
      <c r="M64" s="658"/>
      <c r="N64" s="658"/>
      <c r="O64" s="658"/>
      <c r="P64" s="658"/>
      <c r="Q64" s="658"/>
      <c r="R64" s="659"/>
      <c r="S64" s="658"/>
      <c r="T64" s="658"/>
      <c r="U64" s="658"/>
      <c r="V64" s="659"/>
      <c r="W64" s="37"/>
      <c r="X64" s="37"/>
      <c r="Y64" s="660"/>
      <c r="Z64" s="37"/>
      <c r="AA64" s="661"/>
      <c r="AB64" s="37"/>
      <c r="AC64" s="658"/>
      <c r="AD64" s="662"/>
      <c r="AE64" s="658"/>
    </row>
    <row r="65" spans="6:31" ht="15.75" x14ac:dyDescent="0.25">
      <c r="F65" s="37"/>
      <c r="G65" s="37"/>
      <c r="H65" s="37"/>
      <c r="I65" s="37"/>
      <c r="J65" s="37"/>
      <c r="K65" s="658"/>
      <c r="L65" s="658"/>
      <c r="M65" s="658"/>
      <c r="N65" s="658"/>
      <c r="O65" s="658"/>
      <c r="P65" s="658"/>
      <c r="Q65" s="658"/>
      <c r="R65" s="659"/>
      <c r="S65" s="658"/>
      <c r="T65" s="658"/>
      <c r="U65" s="658"/>
      <c r="V65" s="659"/>
      <c r="W65" s="37"/>
      <c r="X65" s="37"/>
      <c r="Y65" s="660"/>
      <c r="Z65" s="37"/>
      <c r="AA65" s="661"/>
      <c r="AB65" s="37"/>
      <c r="AC65" s="658"/>
      <c r="AD65" s="662"/>
      <c r="AE65" s="658"/>
    </row>
    <row r="66" spans="6:31" ht="15.75" x14ac:dyDescent="0.25">
      <c r="F66" s="37"/>
      <c r="G66" s="37"/>
      <c r="H66" s="37"/>
      <c r="I66" s="37"/>
      <c r="J66" s="37"/>
      <c r="K66" s="658"/>
      <c r="L66" s="658"/>
      <c r="M66" s="658"/>
      <c r="N66" s="658"/>
      <c r="O66" s="658"/>
      <c r="P66" s="658"/>
      <c r="Q66" s="658"/>
      <c r="R66" s="659"/>
      <c r="S66" s="658"/>
      <c r="T66" s="658"/>
      <c r="U66" s="658"/>
      <c r="V66" s="659"/>
      <c r="W66" s="37"/>
      <c r="X66" s="37"/>
      <c r="Y66" s="660"/>
      <c r="Z66" s="37"/>
      <c r="AA66" s="661"/>
      <c r="AB66" s="37"/>
      <c r="AC66" s="658"/>
      <c r="AD66" s="662"/>
      <c r="AE66" s="658"/>
    </row>
    <row r="67" spans="6:31" ht="15.75" x14ac:dyDescent="0.25">
      <c r="F67" s="37"/>
      <c r="G67" s="37"/>
      <c r="H67" s="37"/>
      <c r="I67" s="37"/>
      <c r="J67" s="37"/>
      <c r="K67" s="658"/>
      <c r="L67" s="658"/>
      <c r="M67" s="658"/>
      <c r="N67" s="658"/>
      <c r="O67" s="658"/>
      <c r="P67" s="658"/>
      <c r="Q67" s="658"/>
      <c r="R67" s="659"/>
      <c r="S67" s="658"/>
      <c r="T67" s="658"/>
      <c r="U67" s="658"/>
      <c r="V67" s="659"/>
      <c r="W67" s="37"/>
      <c r="X67" s="37"/>
      <c r="Y67" s="660"/>
      <c r="Z67" s="37"/>
      <c r="AA67" s="661"/>
      <c r="AB67" s="37"/>
      <c r="AC67" s="658"/>
      <c r="AD67" s="662"/>
      <c r="AE67" s="658"/>
    </row>
    <row r="68" spans="6:31" ht="15.75" x14ac:dyDescent="0.25">
      <c r="F68" s="37"/>
      <c r="G68" s="37"/>
      <c r="H68" s="37"/>
      <c r="I68" s="37"/>
      <c r="J68" s="37"/>
      <c r="K68" s="658"/>
      <c r="L68" s="658"/>
      <c r="M68" s="658"/>
      <c r="N68" s="658"/>
      <c r="O68" s="658"/>
      <c r="P68" s="658"/>
      <c r="Q68" s="658"/>
      <c r="R68" s="659"/>
      <c r="S68" s="658"/>
      <c r="T68" s="658"/>
      <c r="U68" s="658"/>
      <c r="V68" s="659"/>
      <c r="W68" s="37"/>
      <c r="X68" s="37"/>
      <c r="Y68" s="660"/>
      <c r="Z68" s="37"/>
      <c r="AA68" s="661"/>
      <c r="AB68" s="37"/>
      <c r="AC68" s="658"/>
      <c r="AD68" s="662"/>
      <c r="AE68" s="658"/>
    </row>
    <row r="69" spans="6:31" ht="15.75" x14ac:dyDescent="0.25">
      <c r="F69" s="37"/>
      <c r="G69" s="37"/>
      <c r="H69" s="37"/>
      <c r="I69" s="37"/>
      <c r="J69" s="37"/>
      <c r="K69" s="658"/>
      <c r="L69" s="658"/>
      <c r="M69" s="658"/>
      <c r="N69" s="658"/>
      <c r="O69" s="658"/>
      <c r="P69" s="658"/>
      <c r="Q69" s="658"/>
      <c r="R69" s="659"/>
      <c r="S69" s="658"/>
      <c r="T69" s="658"/>
      <c r="U69" s="658"/>
      <c r="V69" s="659"/>
      <c r="W69" s="37"/>
      <c r="X69" s="37"/>
      <c r="Y69" s="660"/>
      <c r="Z69" s="37"/>
      <c r="AA69" s="661"/>
      <c r="AB69" s="37"/>
      <c r="AC69" s="658"/>
      <c r="AD69" s="662"/>
      <c r="AE69" s="658"/>
    </row>
    <row r="70" spans="6:31" ht="15.75" x14ac:dyDescent="0.25">
      <c r="F70" s="37"/>
      <c r="G70" s="37"/>
      <c r="H70" s="37"/>
      <c r="I70" s="37"/>
      <c r="J70" s="37"/>
      <c r="K70" s="658"/>
      <c r="L70" s="658"/>
      <c r="M70" s="658"/>
      <c r="N70" s="658"/>
      <c r="O70" s="658"/>
      <c r="P70" s="658"/>
      <c r="Q70" s="658"/>
      <c r="R70" s="659"/>
      <c r="S70" s="658"/>
      <c r="T70" s="658"/>
      <c r="U70" s="658"/>
      <c r="V70" s="659"/>
      <c r="W70" s="37"/>
      <c r="X70" s="37"/>
      <c r="Y70" s="660"/>
      <c r="Z70" s="37"/>
      <c r="AA70" s="661"/>
      <c r="AB70" s="37"/>
      <c r="AC70" s="658"/>
      <c r="AD70" s="662"/>
      <c r="AE70" s="658"/>
    </row>
    <row r="71" spans="6:31" ht="15.75" x14ac:dyDescent="0.25">
      <c r="F71" s="37"/>
      <c r="G71" s="37"/>
      <c r="H71" s="37"/>
      <c r="I71" s="37"/>
      <c r="J71" s="37"/>
      <c r="K71" s="658"/>
      <c r="L71" s="658"/>
      <c r="M71" s="658"/>
      <c r="N71" s="658"/>
      <c r="O71" s="658"/>
      <c r="P71" s="658"/>
      <c r="Q71" s="658"/>
      <c r="R71" s="659"/>
      <c r="S71" s="658"/>
      <c r="T71" s="658"/>
      <c r="U71" s="658"/>
      <c r="V71" s="659"/>
      <c r="W71" s="37"/>
      <c r="X71" s="37"/>
      <c r="Y71" s="660"/>
      <c r="Z71" s="37"/>
      <c r="AA71" s="661"/>
      <c r="AB71" s="37"/>
      <c r="AC71" s="658"/>
      <c r="AD71" s="662"/>
      <c r="AE71" s="658"/>
    </row>
    <row r="72" spans="6:31" ht="15.75" x14ac:dyDescent="0.25">
      <c r="F72" s="37"/>
      <c r="G72" s="37"/>
      <c r="H72" s="37"/>
      <c r="I72" s="37"/>
      <c r="J72" s="37"/>
      <c r="K72" s="658"/>
      <c r="L72" s="658"/>
      <c r="M72" s="658"/>
      <c r="N72" s="658"/>
      <c r="O72" s="658"/>
      <c r="P72" s="658"/>
      <c r="Q72" s="658"/>
      <c r="R72" s="659"/>
      <c r="S72" s="658"/>
      <c r="T72" s="658"/>
      <c r="U72" s="658"/>
      <c r="V72" s="659"/>
      <c r="W72" s="37"/>
      <c r="X72" s="37"/>
      <c r="Y72" s="660"/>
      <c r="Z72" s="37"/>
      <c r="AA72" s="661"/>
      <c r="AB72" s="37"/>
      <c r="AC72" s="658"/>
      <c r="AD72" s="662"/>
      <c r="AE72" s="658"/>
    </row>
    <row r="73" spans="6:31" ht="15.75" x14ac:dyDescent="0.25">
      <c r="F73" s="37"/>
      <c r="G73" s="37"/>
      <c r="H73" s="37"/>
      <c r="I73" s="37"/>
      <c r="J73" s="37"/>
      <c r="K73" s="658"/>
      <c r="L73" s="658"/>
      <c r="M73" s="658"/>
      <c r="N73" s="658"/>
      <c r="O73" s="658"/>
      <c r="P73" s="658"/>
      <c r="Q73" s="658"/>
      <c r="R73" s="659"/>
      <c r="S73" s="658"/>
      <c r="T73" s="658"/>
      <c r="U73" s="658"/>
      <c r="V73" s="659"/>
      <c r="W73" s="37"/>
      <c r="X73" s="37"/>
      <c r="Y73" s="660"/>
      <c r="Z73" s="37"/>
      <c r="AA73" s="661"/>
      <c r="AB73" s="37"/>
      <c r="AC73" s="658"/>
      <c r="AD73" s="662"/>
      <c r="AE73" s="658"/>
    </row>
    <row r="74" spans="6:31" ht="15.75" x14ac:dyDescent="0.25">
      <c r="F74" s="37"/>
      <c r="G74" s="37"/>
      <c r="H74" s="37"/>
      <c r="I74" s="37"/>
      <c r="J74" s="37"/>
      <c r="K74" s="658"/>
      <c r="L74" s="658"/>
      <c r="M74" s="658"/>
      <c r="N74" s="658"/>
      <c r="O74" s="658"/>
      <c r="P74" s="658"/>
      <c r="Q74" s="658"/>
      <c r="R74" s="659"/>
      <c r="S74" s="658"/>
      <c r="T74" s="658"/>
      <c r="U74" s="658"/>
      <c r="V74" s="659"/>
      <c r="W74" s="37"/>
      <c r="X74" s="37"/>
      <c r="Y74" s="660"/>
      <c r="Z74" s="37"/>
      <c r="AA74" s="661"/>
      <c r="AB74" s="37"/>
      <c r="AC74" s="658"/>
      <c r="AD74" s="662"/>
      <c r="AE74" s="658"/>
    </row>
  </sheetData>
  <sheetProtection password="DDB6" sheet="1"/>
  <mergeCells count="213">
    <mergeCell ref="U51:U52"/>
    <mergeCell ref="Q47:Q54"/>
    <mergeCell ref="R47:R54"/>
    <mergeCell ref="S47:S54"/>
    <mergeCell ref="T47:T54"/>
    <mergeCell ref="AA47:AA54"/>
    <mergeCell ref="AB47:AB54"/>
    <mergeCell ref="AE47:AE54"/>
    <mergeCell ref="O47:O54"/>
    <mergeCell ref="P47:P54"/>
    <mergeCell ref="A47:A54"/>
    <mergeCell ref="B47:B54"/>
    <mergeCell ref="C47:C54"/>
    <mergeCell ref="D47:D54"/>
    <mergeCell ref="E47:E54"/>
    <mergeCell ref="F47:F54"/>
    <mergeCell ref="Q40:Q42"/>
    <mergeCell ref="R40:R42"/>
    <mergeCell ref="S40:S42"/>
    <mergeCell ref="G47:G54"/>
    <mergeCell ref="H47:H54"/>
    <mergeCell ref="I47:I54"/>
    <mergeCell ref="J47:J54"/>
    <mergeCell ref="K47:K54"/>
    <mergeCell ref="M47:M54"/>
    <mergeCell ref="N47:N54"/>
    <mergeCell ref="A43:A46"/>
    <mergeCell ref="B43:B46"/>
    <mergeCell ref="C43:C46"/>
    <mergeCell ref="L47:L54"/>
    <mergeCell ref="D43:D46"/>
    <mergeCell ref="E43:E46"/>
    <mergeCell ref="F43:F46"/>
    <mergeCell ref="L43:L46"/>
    <mergeCell ref="Q43:Q46"/>
    <mergeCell ref="R43:R46"/>
    <mergeCell ref="T40:T42"/>
    <mergeCell ref="U40:U42"/>
    <mergeCell ref="J40:J42"/>
    <mergeCell ref="K40:K42"/>
    <mergeCell ref="L40:L42"/>
    <mergeCell ref="M40:M42"/>
    <mergeCell ref="N40:N42"/>
    <mergeCell ref="O40:O42"/>
    <mergeCell ref="S43:S46"/>
    <mergeCell ref="T43:T46"/>
    <mergeCell ref="AB40:AB42"/>
    <mergeCell ref="U37:U39"/>
    <mergeCell ref="AA37:AA39"/>
    <mergeCell ref="AB37:AB39"/>
    <mergeCell ref="G43:G46"/>
    <mergeCell ref="H43:H46"/>
    <mergeCell ref="I43:I46"/>
    <mergeCell ref="J43:J46"/>
    <mergeCell ref="K43:K46"/>
    <mergeCell ref="P43:P46"/>
    <mergeCell ref="O37:O39"/>
    <mergeCell ref="P37:P39"/>
    <mergeCell ref="N37:N39"/>
    <mergeCell ref="M43:M46"/>
    <mergeCell ref="N43:N46"/>
    <mergeCell ref="O43:O46"/>
    <mergeCell ref="P40:P42"/>
    <mergeCell ref="Q37:Q39"/>
    <mergeCell ref="R37:R39"/>
    <mergeCell ref="S37:S39"/>
    <mergeCell ref="U43:U46"/>
    <mergeCell ref="AA43:AA46"/>
    <mergeCell ref="AB43:AB46"/>
    <mergeCell ref="V37:V38"/>
    <mergeCell ref="T37:T39"/>
    <mergeCell ref="I37:I39"/>
    <mergeCell ref="J37:J39"/>
    <mergeCell ref="AA40:AA42"/>
    <mergeCell ref="L37:L39"/>
    <mergeCell ref="M37:M39"/>
    <mergeCell ref="A40:A42"/>
    <mergeCell ref="B40:B42"/>
    <mergeCell ref="C40:C42"/>
    <mergeCell ref="D40:D42"/>
    <mergeCell ref="E40:E42"/>
    <mergeCell ref="F40:F42"/>
    <mergeCell ref="G37:G39"/>
    <mergeCell ref="H37:H39"/>
    <mergeCell ref="G40:G42"/>
    <mergeCell ref="H40:H42"/>
    <mergeCell ref="I40:I42"/>
    <mergeCell ref="K37:K39"/>
    <mergeCell ref="A37:A39"/>
    <mergeCell ref="B37:B39"/>
    <mergeCell ref="C37:C39"/>
    <mergeCell ref="D37:D39"/>
    <mergeCell ref="E37:E39"/>
    <mergeCell ref="F37:F39"/>
    <mergeCell ref="L29:L36"/>
    <mergeCell ref="P29:P36"/>
    <mergeCell ref="O29:O36"/>
    <mergeCell ref="Q25:Q28"/>
    <mergeCell ref="R25:R28"/>
    <mergeCell ref="S25:S28"/>
    <mergeCell ref="T29:T36"/>
    <mergeCell ref="AA29:AA36"/>
    <mergeCell ref="AB29:AB36"/>
    <mergeCell ref="M29:M36"/>
    <mergeCell ref="N29:N36"/>
    <mergeCell ref="D19:D28"/>
    <mergeCell ref="R20:R24"/>
    <mergeCell ref="S20:S24"/>
    <mergeCell ref="K20:K24"/>
    <mergeCell ref="L20:L24"/>
    <mergeCell ref="U25:U28"/>
    <mergeCell ref="K25:K28"/>
    <mergeCell ref="L25:L28"/>
    <mergeCell ref="M25:M28"/>
    <mergeCell ref="N25:N28"/>
    <mergeCell ref="O25:O28"/>
    <mergeCell ref="P25:P28"/>
    <mergeCell ref="A29:A36"/>
    <mergeCell ref="B29:B36"/>
    <mergeCell ref="C29:C36"/>
    <mergeCell ref="D29:D36"/>
    <mergeCell ref="E29:E36"/>
    <mergeCell ref="F29:F36"/>
    <mergeCell ref="M20:M24"/>
    <mergeCell ref="N20:N24"/>
    <mergeCell ref="O20:O24"/>
    <mergeCell ref="A19:A28"/>
    <mergeCell ref="B19:B28"/>
    <mergeCell ref="C19:C28"/>
    <mergeCell ref="E20:E24"/>
    <mergeCell ref="F20:F24"/>
    <mergeCell ref="G20:G24"/>
    <mergeCell ref="H20:H24"/>
    <mergeCell ref="I20:I24"/>
    <mergeCell ref="J20:J24"/>
    <mergeCell ref="G25:G28"/>
    <mergeCell ref="H25:H28"/>
    <mergeCell ref="I25:I28"/>
    <mergeCell ref="J25:J28"/>
    <mergeCell ref="G29:G36"/>
    <mergeCell ref="H29:H36"/>
    <mergeCell ref="A13:A14"/>
    <mergeCell ref="X13:X14"/>
    <mergeCell ref="A15:A18"/>
    <mergeCell ref="B15:B18"/>
    <mergeCell ref="C15:C18"/>
    <mergeCell ref="W13:W14"/>
    <mergeCell ref="T20:T24"/>
    <mergeCell ref="U20:U24"/>
    <mergeCell ref="AB25:AB28"/>
    <mergeCell ref="T25:T28"/>
    <mergeCell ref="AA20:AA24"/>
    <mergeCell ref="AB20:AB24"/>
    <mergeCell ref="H13:I13"/>
    <mergeCell ref="Q13:U13"/>
    <mergeCell ref="B13:B14"/>
    <mergeCell ref="C13:C14"/>
    <mergeCell ref="D13:D14"/>
    <mergeCell ref="E13:E14"/>
    <mergeCell ref="F13:F14"/>
    <mergeCell ref="G14:G15"/>
    <mergeCell ref="D15:D18"/>
    <mergeCell ref="J13:J14"/>
    <mergeCell ref="E25:E28"/>
    <mergeCell ref="F25:F28"/>
    <mergeCell ref="AD1:AE2"/>
    <mergeCell ref="AD3:AE4"/>
    <mergeCell ref="AD5:AE6"/>
    <mergeCell ref="AD7:AE8"/>
    <mergeCell ref="A9:AE9"/>
    <mergeCell ref="A10:AE10"/>
    <mergeCell ref="M12:P12"/>
    <mergeCell ref="Y12:Z12"/>
    <mergeCell ref="AB12:AC12"/>
    <mergeCell ref="Q12:U12"/>
    <mergeCell ref="A11:D11"/>
    <mergeCell ref="E11:U11"/>
    <mergeCell ref="W11:AA11"/>
    <mergeCell ref="A1:AC7"/>
    <mergeCell ref="AC43:AC46"/>
    <mergeCell ref="AC47:AC54"/>
    <mergeCell ref="AE40:AE42"/>
    <mergeCell ref="AE43:AE46"/>
    <mergeCell ref="AD17:AD18"/>
    <mergeCell ref="AE20:AE24"/>
    <mergeCell ref="AC20:AC24"/>
    <mergeCell ref="AE37:AE39"/>
    <mergeCell ref="AC37:AC39"/>
    <mergeCell ref="AE29:AE36"/>
    <mergeCell ref="AA25:AA28"/>
    <mergeCell ref="V21:V22"/>
    <mergeCell ref="AC25:AC28"/>
    <mergeCell ref="AE25:AE28"/>
    <mergeCell ref="AC29:AC36"/>
    <mergeCell ref="AB11:AD11"/>
    <mergeCell ref="H12:I12"/>
    <mergeCell ref="K12:L12"/>
    <mergeCell ref="AC40:AC42"/>
    <mergeCell ref="AD13:AD14"/>
    <mergeCell ref="AE13:AE14"/>
    <mergeCell ref="AA13:AA14"/>
    <mergeCell ref="AB13:AC13"/>
    <mergeCell ref="Y13:Z13"/>
    <mergeCell ref="P20:P24"/>
    <mergeCell ref="Q20:Q24"/>
    <mergeCell ref="K13:L13"/>
    <mergeCell ref="M13:P13"/>
    <mergeCell ref="I29:I36"/>
    <mergeCell ref="J29:J36"/>
    <mergeCell ref="S29:S36"/>
    <mergeCell ref="Q29:Q36"/>
    <mergeCell ref="R29:R36"/>
    <mergeCell ref="K29:K36"/>
  </mergeCells>
  <dataValidations count="3">
    <dataValidation allowBlank="1" showErrorMessage="1" prompt="La fecha de finalización de la tarea coincide con la fecha de entrega del producto._x000a_" sqref="AE13:AE14"/>
    <dataValidation allowBlank="1" showInputMessage="1" showErrorMessage="1" prompt="_x000a_" sqref="E13:E14"/>
    <dataValidation allowBlank="1" showErrorMessage="1" sqref="AD13:AD14"/>
  </dataValidations>
  <printOptions horizontalCentered="1" verticalCentered="1"/>
  <pageMargins left="0" right="0" top="0" bottom="0" header="0" footer="0"/>
  <pageSetup paperSize="14" scale="17" fitToHeight="0" orientation="landscape" horizontalDpi="4294967295" verticalDpi="4294967295"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AF37"/>
  <sheetViews>
    <sheetView zoomScale="60" zoomScaleNormal="60" workbookViewId="0">
      <selection activeCell="AC16" sqref="AC16"/>
    </sheetView>
  </sheetViews>
  <sheetFormatPr baseColWidth="10" defaultRowHeight="15" x14ac:dyDescent="0.25"/>
  <cols>
    <col min="1" max="1" width="9" style="333" customWidth="1"/>
    <col min="2" max="2" width="22.7109375" style="333" customWidth="1"/>
    <col min="3" max="3" width="26.140625" style="333" customWidth="1"/>
    <col min="4" max="4" width="24.85546875" style="333" customWidth="1"/>
    <col min="5" max="5" width="12" style="333" customWidth="1"/>
    <col min="6" max="7" width="25.85546875" style="333" customWidth="1"/>
    <col min="8" max="8" width="14.5703125" style="333" customWidth="1"/>
    <col min="9" max="9" width="13.42578125" style="333" customWidth="1"/>
    <col min="10" max="10" width="28.7109375" style="333" customWidth="1"/>
    <col min="11" max="11" width="18.7109375" style="333" customWidth="1"/>
    <col min="12" max="12" width="20.140625" style="333" customWidth="1"/>
    <col min="13" max="16" width="12.28515625" style="333" customWidth="1"/>
    <col min="17" max="17" width="12.28515625" style="333" hidden="1" customWidth="1"/>
    <col min="18" max="20" width="10.140625" style="333" hidden="1" customWidth="1"/>
    <col min="21" max="21" width="31.28515625" style="333" hidden="1" customWidth="1"/>
    <col min="22" max="22" width="11.42578125" style="333"/>
    <col min="23" max="23" width="30.42578125" style="333" customWidth="1"/>
    <col min="24" max="24" width="21.140625" style="333" customWidth="1"/>
    <col min="25" max="26" width="18.28515625" style="333" customWidth="1"/>
    <col min="27" max="27" width="13.42578125" style="333" customWidth="1"/>
    <col min="28" max="28" width="13.5703125" style="333" customWidth="1"/>
    <col min="29" max="29" width="23.140625" style="333" customWidth="1"/>
    <col min="30" max="30" width="24.7109375" style="341" customWidth="1"/>
    <col min="31" max="31" width="15" style="333" customWidth="1"/>
    <col min="32" max="16384" width="11.42578125" style="333"/>
  </cols>
  <sheetData>
    <row r="1" spans="1:32" ht="15" customHeight="1" x14ac:dyDescent="0.25">
      <c r="A1" s="1795" t="s">
        <v>1198</v>
      </c>
      <c r="B1" s="1796"/>
      <c r="C1" s="1796"/>
      <c r="D1" s="1796"/>
      <c r="E1" s="1796"/>
      <c r="F1" s="1796"/>
      <c r="G1" s="1796"/>
      <c r="H1" s="1796"/>
      <c r="I1" s="1796"/>
      <c r="J1" s="1796"/>
      <c r="K1" s="1796"/>
      <c r="L1" s="1796"/>
      <c r="M1" s="1796"/>
      <c r="N1" s="1796"/>
      <c r="O1" s="1796"/>
      <c r="P1" s="1796"/>
      <c r="Q1" s="1796"/>
      <c r="R1" s="1796"/>
      <c r="S1" s="1796"/>
      <c r="T1" s="1796"/>
      <c r="U1" s="1796"/>
      <c r="V1" s="1796"/>
      <c r="W1" s="1796"/>
      <c r="X1" s="1796"/>
      <c r="Y1" s="1796"/>
      <c r="Z1" s="1796"/>
      <c r="AA1" s="1796"/>
      <c r="AB1" s="1797"/>
      <c r="AC1" s="1349" t="s">
        <v>1485</v>
      </c>
      <c r="AD1" s="1350"/>
    </row>
    <row r="2" spans="1:32" x14ac:dyDescent="0.25">
      <c r="A2" s="1798"/>
      <c r="B2" s="1799"/>
      <c r="C2" s="1799"/>
      <c r="D2" s="1799"/>
      <c r="E2" s="1799"/>
      <c r="F2" s="1799"/>
      <c r="G2" s="1799"/>
      <c r="H2" s="1799"/>
      <c r="I2" s="1799"/>
      <c r="J2" s="1799"/>
      <c r="K2" s="1799"/>
      <c r="L2" s="1799"/>
      <c r="M2" s="1799"/>
      <c r="N2" s="1799"/>
      <c r="O2" s="1799"/>
      <c r="P2" s="1799"/>
      <c r="Q2" s="1799"/>
      <c r="R2" s="1799"/>
      <c r="S2" s="1799"/>
      <c r="T2" s="1799"/>
      <c r="U2" s="1799"/>
      <c r="V2" s="1799"/>
      <c r="W2" s="1799"/>
      <c r="X2" s="1799"/>
      <c r="Y2" s="1799"/>
      <c r="Z2" s="1799"/>
      <c r="AA2" s="1799"/>
      <c r="AB2" s="1800"/>
      <c r="AC2" s="1351"/>
      <c r="AD2" s="1352"/>
    </row>
    <row r="3" spans="1:32" x14ac:dyDescent="0.25">
      <c r="A3" s="1798"/>
      <c r="B3" s="1799"/>
      <c r="C3" s="1799"/>
      <c r="D3" s="1799"/>
      <c r="E3" s="1799"/>
      <c r="F3" s="1799"/>
      <c r="G3" s="1799"/>
      <c r="H3" s="1799"/>
      <c r="I3" s="1799"/>
      <c r="J3" s="1799"/>
      <c r="K3" s="1799"/>
      <c r="L3" s="1799"/>
      <c r="M3" s="1799"/>
      <c r="N3" s="1799"/>
      <c r="O3" s="1799"/>
      <c r="P3" s="1799"/>
      <c r="Q3" s="1799"/>
      <c r="R3" s="1799"/>
      <c r="S3" s="1799"/>
      <c r="T3" s="1799"/>
      <c r="U3" s="1799"/>
      <c r="V3" s="1799"/>
      <c r="W3" s="1799"/>
      <c r="X3" s="1799"/>
      <c r="Y3" s="1799"/>
      <c r="Z3" s="1799"/>
      <c r="AA3" s="1799"/>
      <c r="AB3" s="1800"/>
      <c r="AC3" s="1349" t="s">
        <v>324</v>
      </c>
      <c r="AD3" s="1350"/>
    </row>
    <row r="4" spans="1:32" x14ac:dyDescent="0.25">
      <c r="A4" s="1798"/>
      <c r="B4" s="1799"/>
      <c r="C4" s="1799"/>
      <c r="D4" s="1799"/>
      <c r="E4" s="1799"/>
      <c r="F4" s="1799"/>
      <c r="G4" s="1799"/>
      <c r="H4" s="1799"/>
      <c r="I4" s="1799"/>
      <c r="J4" s="1799"/>
      <c r="K4" s="1799"/>
      <c r="L4" s="1799"/>
      <c r="M4" s="1799"/>
      <c r="N4" s="1799"/>
      <c r="O4" s="1799"/>
      <c r="P4" s="1799"/>
      <c r="Q4" s="1799"/>
      <c r="R4" s="1799"/>
      <c r="S4" s="1799"/>
      <c r="T4" s="1799"/>
      <c r="U4" s="1799"/>
      <c r="V4" s="1799"/>
      <c r="W4" s="1799"/>
      <c r="X4" s="1799"/>
      <c r="Y4" s="1799"/>
      <c r="Z4" s="1799"/>
      <c r="AA4" s="1799"/>
      <c r="AB4" s="1800"/>
      <c r="AC4" s="1351"/>
      <c r="AD4" s="1352"/>
    </row>
    <row r="5" spans="1:32" ht="15" customHeight="1" x14ac:dyDescent="0.25">
      <c r="A5" s="1798"/>
      <c r="B5" s="1799"/>
      <c r="C5" s="1799"/>
      <c r="D5" s="1799"/>
      <c r="E5" s="1799"/>
      <c r="F5" s="1799"/>
      <c r="G5" s="1799"/>
      <c r="H5" s="1799"/>
      <c r="I5" s="1799"/>
      <c r="J5" s="1799"/>
      <c r="K5" s="1799"/>
      <c r="L5" s="1799"/>
      <c r="M5" s="1799"/>
      <c r="N5" s="1799"/>
      <c r="O5" s="1799"/>
      <c r="P5" s="1799"/>
      <c r="Q5" s="1799"/>
      <c r="R5" s="1799"/>
      <c r="S5" s="1799"/>
      <c r="T5" s="1799"/>
      <c r="U5" s="1799"/>
      <c r="V5" s="1799"/>
      <c r="W5" s="1799"/>
      <c r="X5" s="1799"/>
      <c r="Y5" s="1799"/>
      <c r="Z5" s="1799"/>
      <c r="AA5" s="1799"/>
      <c r="AB5" s="1800"/>
      <c r="AC5" s="1349" t="s">
        <v>325</v>
      </c>
      <c r="AD5" s="1350"/>
    </row>
    <row r="6" spans="1:32" x14ac:dyDescent="0.25">
      <c r="A6" s="1798"/>
      <c r="B6" s="1799"/>
      <c r="C6" s="1799"/>
      <c r="D6" s="1799"/>
      <c r="E6" s="1799"/>
      <c r="F6" s="1799"/>
      <c r="G6" s="1799"/>
      <c r="H6" s="1799"/>
      <c r="I6" s="1799"/>
      <c r="J6" s="1799"/>
      <c r="K6" s="1799"/>
      <c r="L6" s="1799"/>
      <c r="M6" s="1799"/>
      <c r="N6" s="1799"/>
      <c r="O6" s="1799"/>
      <c r="P6" s="1799"/>
      <c r="Q6" s="1799"/>
      <c r="R6" s="1799"/>
      <c r="S6" s="1799"/>
      <c r="T6" s="1799"/>
      <c r="U6" s="1799"/>
      <c r="V6" s="1799"/>
      <c r="W6" s="1799"/>
      <c r="X6" s="1799"/>
      <c r="Y6" s="1799"/>
      <c r="Z6" s="1799"/>
      <c r="AA6" s="1799"/>
      <c r="AB6" s="1800"/>
      <c r="AC6" s="1351"/>
      <c r="AD6" s="1352"/>
    </row>
    <row r="7" spans="1:32" x14ac:dyDescent="0.25">
      <c r="A7" s="1798"/>
      <c r="B7" s="1799"/>
      <c r="C7" s="1799"/>
      <c r="D7" s="1799"/>
      <c r="E7" s="1799"/>
      <c r="F7" s="1799"/>
      <c r="G7" s="1799"/>
      <c r="H7" s="1799"/>
      <c r="I7" s="1799"/>
      <c r="J7" s="1799"/>
      <c r="K7" s="1799"/>
      <c r="L7" s="1799"/>
      <c r="M7" s="1799"/>
      <c r="N7" s="1799"/>
      <c r="O7" s="1799"/>
      <c r="P7" s="1799"/>
      <c r="Q7" s="1799"/>
      <c r="R7" s="1799"/>
      <c r="S7" s="1799"/>
      <c r="T7" s="1799"/>
      <c r="U7" s="1799"/>
      <c r="V7" s="1799"/>
      <c r="W7" s="1799"/>
      <c r="X7" s="1799"/>
      <c r="Y7" s="1799"/>
      <c r="Z7" s="1799"/>
      <c r="AA7" s="1799"/>
      <c r="AB7" s="1800"/>
      <c r="AC7" s="1349" t="s">
        <v>326</v>
      </c>
      <c r="AD7" s="1350"/>
    </row>
    <row r="8" spans="1:32" x14ac:dyDescent="0.25">
      <c r="A8" s="1801"/>
      <c r="B8" s="1802"/>
      <c r="C8" s="1802"/>
      <c r="D8" s="1802"/>
      <c r="E8" s="1802"/>
      <c r="F8" s="1802"/>
      <c r="G8" s="1802"/>
      <c r="H8" s="1802"/>
      <c r="I8" s="1802"/>
      <c r="J8" s="1802"/>
      <c r="K8" s="1802"/>
      <c r="L8" s="1802"/>
      <c r="M8" s="1802"/>
      <c r="N8" s="1802"/>
      <c r="O8" s="1802"/>
      <c r="P8" s="1802"/>
      <c r="Q8" s="1802"/>
      <c r="R8" s="1802"/>
      <c r="S8" s="1802"/>
      <c r="T8" s="1802"/>
      <c r="U8" s="1802"/>
      <c r="V8" s="1802"/>
      <c r="W8" s="1802"/>
      <c r="X8" s="1802"/>
      <c r="Y8" s="1802"/>
      <c r="Z8" s="1802"/>
      <c r="AA8" s="1802"/>
      <c r="AB8" s="1803"/>
      <c r="AC8" s="1351"/>
      <c r="AD8" s="1352"/>
    </row>
    <row r="9" spans="1:32" ht="33.75" customHeight="1" x14ac:dyDescent="0.25">
      <c r="A9" s="1793" t="s">
        <v>1199</v>
      </c>
      <c r="B9" s="1793"/>
      <c r="C9" s="1793"/>
      <c r="D9" s="1793"/>
      <c r="E9" s="1793"/>
      <c r="F9" s="1793"/>
      <c r="G9" s="1793"/>
      <c r="H9" s="1793"/>
      <c r="I9" s="1793"/>
      <c r="J9" s="1793"/>
      <c r="K9" s="1793"/>
      <c r="L9" s="1793"/>
      <c r="M9" s="1793"/>
      <c r="N9" s="1793"/>
      <c r="O9" s="1793"/>
      <c r="P9" s="1793"/>
      <c r="Q9" s="1793"/>
      <c r="R9" s="1793"/>
      <c r="S9" s="1793"/>
      <c r="T9" s="1793"/>
      <c r="U9" s="1793"/>
      <c r="V9" s="1793"/>
      <c r="W9" s="1793"/>
      <c r="X9" s="1793"/>
      <c r="Y9" s="1793"/>
      <c r="Z9" s="1793"/>
      <c r="AA9" s="1793"/>
      <c r="AB9" s="1793"/>
      <c r="AC9" s="1793"/>
      <c r="AD9" s="1793"/>
    </row>
    <row r="10" spans="1:32" ht="36" customHeight="1" x14ac:dyDescent="0.25">
      <c r="A10" s="1793" t="s">
        <v>355</v>
      </c>
      <c r="B10" s="1793"/>
      <c r="C10" s="1793"/>
      <c r="D10" s="1793"/>
      <c r="E10" s="1793"/>
      <c r="F10" s="1793"/>
      <c r="G10" s="1793"/>
      <c r="H10" s="1793"/>
      <c r="I10" s="1793"/>
      <c r="J10" s="1793"/>
      <c r="K10" s="1793"/>
      <c r="L10" s="1793"/>
      <c r="M10" s="1793"/>
      <c r="N10" s="1793"/>
      <c r="O10" s="1793"/>
      <c r="P10" s="1793"/>
      <c r="Q10" s="1793"/>
      <c r="R10" s="1793"/>
      <c r="S10" s="1793"/>
      <c r="T10" s="1793"/>
      <c r="U10" s="1793"/>
      <c r="V10" s="1793"/>
      <c r="W10" s="1793"/>
      <c r="X10" s="1793"/>
      <c r="Y10" s="1793"/>
      <c r="Z10" s="1793"/>
      <c r="AA10" s="1793"/>
      <c r="AB10" s="1793"/>
      <c r="AC10" s="1793"/>
      <c r="AD10" s="1793"/>
    </row>
    <row r="11" spans="1:32" x14ac:dyDescent="0.25">
      <c r="A11" s="1794" t="s">
        <v>4</v>
      </c>
      <c r="B11" s="1794"/>
      <c r="C11" s="1794"/>
      <c r="D11" s="1794"/>
      <c r="E11" s="1794" t="s">
        <v>356</v>
      </c>
      <c r="F11" s="1794"/>
      <c r="G11" s="1794"/>
      <c r="H11" s="1794"/>
      <c r="I11" s="1794"/>
      <c r="J11" s="1794"/>
      <c r="K11" s="1794"/>
      <c r="L11" s="1794"/>
      <c r="M11" s="1794"/>
      <c r="N11" s="1794"/>
      <c r="O11" s="1794"/>
      <c r="P11" s="1794"/>
      <c r="Q11" s="1794"/>
      <c r="R11" s="1794"/>
      <c r="S11" s="1794"/>
      <c r="T11" s="1794"/>
      <c r="U11" s="1794"/>
      <c r="V11" s="1794"/>
      <c r="W11" s="1794"/>
      <c r="X11" s="1794"/>
      <c r="Y11" s="1794"/>
      <c r="Z11" s="1794"/>
      <c r="AA11" s="1794" t="s">
        <v>7</v>
      </c>
      <c r="AB11" s="1794"/>
      <c r="AC11" s="1794"/>
      <c r="AD11" s="334" t="s">
        <v>8</v>
      </c>
    </row>
    <row r="12" spans="1:32" x14ac:dyDescent="0.25">
      <c r="A12" s="343" t="s">
        <v>9</v>
      </c>
      <c r="B12" s="343" t="s">
        <v>10</v>
      </c>
      <c r="C12" s="343" t="s">
        <v>11</v>
      </c>
      <c r="D12" s="343" t="s">
        <v>12</v>
      </c>
      <c r="E12" s="343" t="s">
        <v>13</v>
      </c>
      <c r="F12" s="343" t="s">
        <v>14</v>
      </c>
      <c r="G12" s="343"/>
      <c r="H12" s="1804" t="s">
        <v>15</v>
      </c>
      <c r="I12" s="1804"/>
      <c r="J12" s="343" t="s">
        <v>16</v>
      </c>
      <c r="K12" s="343" t="s">
        <v>357</v>
      </c>
      <c r="L12" s="343" t="s">
        <v>18</v>
      </c>
      <c r="M12" s="38"/>
      <c r="N12" s="38"/>
      <c r="O12" s="38"/>
      <c r="P12" s="38"/>
      <c r="Q12" s="38"/>
      <c r="R12" s="38"/>
      <c r="S12" s="38"/>
      <c r="T12" s="38"/>
      <c r="U12" s="38"/>
      <c r="V12" s="343" t="s">
        <v>19</v>
      </c>
      <c r="W12" s="343" t="s">
        <v>358</v>
      </c>
      <c r="X12" s="343" t="s">
        <v>21</v>
      </c>
      <c r="Y12" s="343" t="s">
        <v>22</v>
      </c>
      <c r="Z12" s="343" t="s">
        <v>359</v>
      </c>
      <c r="AA12" s="1804" t="s">
        <v>24</v>
      </c>
      <c r="AB12" s="1804"/>
      <c r="AC12" s="343" t="s">
        <v>360</v>
      </c>
      <c r="AD12" s="335" t="s">
        <v>361</v>
      </c>
    </row>
    <row r="13" spans="1:32" ht="72.75" customHeight="1" x14ac:dyDescent="0.25">
      <c r="A13" s="1805" t="s">
        <v>29</v>
      </c>
      <c r="B13" s="1805" t="s">
        <v>30</v>
      </c>
      <c r="C13" s="1805" t="s">
        <v>31</v>
      </c>
      <c r="D13" s="1805" t="s">
        <v>32</v>
      </c>
      <c r="E13" s="1806" t="s">
        <v>1200</v>
      </c>
      <c r="F13" s="1806" t="s">
        <v>1201</v>
      </c>
      <c r="G13" s="1386" t="s">
        <v>526</v>
      </c>
      <c r="H13" s="1436" t="s">
        <v>35</v>
      </c>
      <c r="I13" s="1436"/>
      <c r="J13" s="1417" t="s">
        <v>36</v>
      </c>
      <c r="K13" s="1437" t="s">
        <v>329</v>
      </c>
      <c r="L13" s="1437"/>
      <c r="M13" s="1369" t="s">
        <v>972</v>
      </c>
      <c r="N13" s="1369"/>
      <c r="O13" s="1369"/>
      <c r="P13" s="1369"/>
      <c r="Q13" s="1496" t="s">
        <v>40</v>
      </c>
      <c r="R13" s="1497"/>
      <c r="S13" s="1497"/>
      <c r="T13" s="1497"/>
      <c r="U13" s="1498"/>
      <c r="V13" s="1451" t="s">
        <v>41</v>
      </c>
      <c r="W13" s="1451" t="s">
        <v>332</v>
      </c>
      <c r="X13" s="1451" t="s">
        <v>43</v>
      </c>
      <c r="Y13" s="1451"/>
      <c r="Z13" s="1451" t="s">
        <v>44</v>
      </c>
      <c r="AA13" s="1452" t="s">
        <v>45</v>
      </c>
      <c r="AB13" s="1452"/>
      <c r="AC13" s="1453" t="s">
        <v>46</v>
      </c>
      <c r="AD13" s="1450" t="s">
        <v>334</v>
      </c>
    </row>
    <row r="14" spans="1:32" ht="75" customHeight="1" x14ac:dyDescent="0.25">
      <c r="A14" s="1805"/>
      <c r="B14" s="1805"/>
      <c r="C14" s="1805"/>
      <c r="D14" s="1805"/>
      <c r="E14" s="1806"/>
      <c r="F14" s="1806"/>
      <c r="G14" s="1386"/>
      <c r="H14" s="964" t="s">
        <v>48</v>
      </c>
      <c r="I14" s="964" t="s">
        <v>49</v>
      </c>
      <c r="J14" s="1417"/>
      <c r="K14" s="962" t="s">
        <v>50</v>
      </c>
      <c r="L14" s="962" t="s">
        <v>51</v>
      </c>
      <c r="M14" s="963" t="s">
        <v>54</v>
      </c>
      <c r="N14" s="963" t="s">
        <v>55</v>
      </c>
      <c r="O14" s="963" t="s">
        <v>56</v>
      </c>
      <c r="P14" s="963" t="s">
        <v>57</v>
      </c>
      <c r="Q14" s="40" t="s">
        <v>54</v>
      </c>
      <c r="R14" s="40" t="s">
        <v>55</v>
      </c>
      <c r="S14" s="40" t="s">
        <v>56</v>
      </c>
      <c r="T14" s="40" t="s">
        <v>57</v>
      </c>
      <c r="U14" s="40" t="s">
        <v>58</v>
      </c>
      <c r="V14" s="1451"/>
      <c r="W14" s="1451"/>
      <c r="X14" s="960" t="s">
        <v>59</v>
      </c>
      <c r="Y14" s="960" t="s">
        <v>60</v>
      </c>
      <c r="Z14" s="1451"/>
      <c r="AA14" s="961" t="s">
        <v>61</v>
      </c>
      <c r="AB14" s="961" t="s">
        <v>62</v>
      </c>
      <c r="AC14" s="1453"/>
      <c r="AD14" s="1450"/>
      <c r="AE14" s="986"/>
      <c r="AF14" s="986"/>
    </row>
    <row r="15" spans="1:32" ht="273.75" customHeight="1" x14ac:dyDescent="0.25">
      <c r="A15" s="1808" t="s">
        <v>1202</v>
      </c>
      <c r="B15" s="1808" t="s">
        <v>2755</v>
      </c>
      <c r="C15" s="1809">
        <v>2012011000409</v>
      </c>
      <c r="D15" s="1811">
        <v>58853000000</v>
      </c>
      <c r="E15" s="560" t="s">
        <v>65</v>
      </c>
      <c r="F15" s="987" t="s">
        <v>2756</v>
      </c>
      <c r="G15" s="1004" t="s">
        <v>370</v>
      </c>
      <c r="H15" s="560"/>
      <c r="I15" s="560" t="s">
        <v>67</v>
      </c>
      <c r="J15" s="560" t="s">
        <v>2757</v>
      </c>
      <c r="K15" s="988">
        <v>41426</v>
      </c>
      <c r="L15" s="988">
        <v>41639</v>
      </c>
      <c r="M15" s="989">
        <v>0</v>
      </c>
      <c r="N15" s="989">
        <v>0.1</v>
      </c>
      <c r="O15" s="989">
        <v>0.5</v>
      </c>
      <c r="P15" s="989">
        <v>0.4</v>
      </c>
      <c r="Q15" s="989">
        <v>0</v>
      </c>
      <c r="R15" s="989">
        <v>0.05</v>
      </c>
      <c r="S15" s="988"/>
      <c r="T15" s="988"/>
      <c r="U15" s="988" t="s">
        <v>2758</v>
      </c>
      <c r="V15" s="345" t="s">
        <v>69</v>
      </c>
      <c r="W15" s="345" t="s">
        <v>2773</v>
      </c>
      <c r="X15" s="346">
        <v>41426</v>
      </c>
      <c r="Y15" s="346">
        <v>41639</v>
      </c>
      <c r="Z15" s="346" t="s">
        <v>2759</v>
      </c>
      <c r="AA15" s="958" t="s">
        <v>67</v>
      </c>
      <c r="AB15" s="345"/>
      <c r="AC15" s="345" t="s">
        <v>2783</v>
      </c>
      <c r="AD15" s="452">
        <v>3000000000</v>
      </c>
      <c r="AE15" s="990"/>
      <c r="AF15" s="990"/>
    </row>
    <row r="16" spans="1:32" ht="138.6" customHeight="1" x14ac:dyDescent="0.25">
      <c r="A16" s="1808"/>
      <c r="B16" s="1808"/>
      <c r="C16" s="1809"/>
      <c r="D16" s="1812"/>
      <c r="E16" s="1808" t="s">
        <v>84</v>
      </c>
      <c r="F16" s="1810" t="s">
        <v>2760</v>
      </c>
      <c r="G16" s="1818" t="s">
        <v>370</v>
      </c>
      <c r="H16" s="1808"/>
      <c r="I16" s="1808" t="s">
        <v>67</v>
      </c>
      <c r="J16" s="1808" t="s">
        <v>2761</v>
      </c>
      <c r="K16" s="1807">
        <v>41426</v>
      </c>
      <c r="L16" s="1807">
        <v>41639</v>
      </c>
      <c r="M16" s="1815">
        <v>0</v>
      </c>
      <c r="N16" s="1815">
        <v>0.1</v>
      </c>
      <c r="O16" s="1815">
        <v>0.5</v>
      </c>
      <c r="P16" s="1815">
        <v>0.4</v>
      </c>
      <c r="Q16" s="1815">
        <v>0</v>
      </c>
      <c r="R16" s="1815">
        <v>0.05</v>
      </c>
      <c r="S16" s="1807"/>
      <c r="T16" s="1807"/>
      <c r="U16" s="1807" t="s">
        <v>2762</v>
      </c>
      <c r="V16" s="345" t="s">
        <v>87</v>
      </c>
      <c r="W16" s="345" t="s">
        <v>2774</v>
      </c>
      <c r="X16" s="346">
        <v>41426</v>
      </c>
      <c r="Y16" s="346">
        <v>41639</v>
      </c>
      <c r="Z16" s="346" t="s">
        <v>1203</v>
      </c>
      <c r="AA16" s="958"/>
      <c r="AB16" s="345" t="s">
        <v>67</v>
      </c>
      <c r="AC16" s="345" t="s">
        <v>2784</v>
      </c>
      <c r="AD16" s="452">
        <v>15000000000</v>
      </c>
      <c r="AE16" s="990"/>
      <c r="AF16" s="990"/>
    </row>
    <row r="17" spans="1:32" ht="74.45" customHeight="1" x14ac:dyDescent="0.25">
      <c r="A17" s="1808"/>
      <c r="B17" s="1808"/>
      <c r="C17" s="1809"/>
      <c r="D17" s="1812"/>
      <c r="E17" s="1808"/>
      <c r="F17" s="1810"/>
      <c r="G17" s="1819"/>
      <c r="H17" s="1808"/>
      <c r="I17" s="1808"/>
      <c r="J17" s="1808"/>
      <c r="K17" s="1807"/>
      <c r="L17" s="1807"/>
      <c r="M17" s="1815"/>
      <c r="N17" s="1815"/>
      <c r="O17" s="1815"/>
      <c r="P17" s="1815"/>
      <c r="Q17" s="1815"/>
      <c r="R17" s="1815"/>
      <c r="S17" s="1807"/>
      <c r="T17" s="1807"/>
      <c r="U17" s="1807"/>
      <c r="V17" s="453" t="s">
        <v>90</v>
      </c>
      <c r="W17" s="453" t="s">
        <v>2775</v>
      </c>
      <c r="X17" s="991">
        <v>41426</v>
      </c>
      <c r="Y17" s="991">
        <v>41639</v>
      </c>
      <c r="Z17" s="991" t="s">
        <v>1203</v>
      </c>
      <c r="AA17" s="992"/>
      <c r="AB17" s="453" t="s">
        <v>67</v>
      </c>
      <c r="AC17" s="453" t="s">
        <v>2785</v>
      </c>
      <c r="AD17" s="993">
        <v>15388605000</v>
      </c>
      <c r="AE17" s="990"/>
      <c r="AF17" s="990"/>
    </row>
    <row r="18" spans="1:32" ht="104.45" customHeight="1" x14ac:dyDescent="0.25">
      <c r="A18" s="1808"/>
      <c r="B18" s="1808"/>
      <c r="C18" s="1809"/>
      <c r="D18" s="1812"/>
      <c r="E18" s="1808"/>
      <c r="F18" s="1810"/>
      <c r="G18" s="1820"/>
      <c r="H18" s="1808"/>
      <c r="I18" s="1808"/>
      <c r="J18" s="1808"/>
      <c r="K18" s="1807"/>
      <c r="L18" s="1807"/>
      <c r="M18" s="1815"/>
      <c r="N18" s="1815"/>
      <c r="O18" s="1815"/>
      <c r="P18" s="1815"/>
      <c r="Q18" s="1815"/>
      <c r="R18" s="1815"/>
      <c r="S18" s="1807"/>
      <c r="T18" s="1807"/>
      <c r="U18" s="1807"/>
      <c r="V18" s="345" t="s">
        <v>336</v>
      </c>
      <c r="W18" s="345" t="s">
        <v>2776</v>
      </c>
      <c r="X18" s="346">
        <v>41426</v>
      </c>
      <c r="Y18" s="346">
        <v>41639</v>
      </c>
      <c r="Z18" s="346" t="s">
        <v>1203</v>
      </c>
      <c r="AA18" s="958"/>
      <c r="AB18" s="345" t="s">
        <v>67</v>
      </c>
      <c r="AC18" s="345" t="s">
        <v>2786</v>
      </c>
      <c r="AD18" s="452">
        <v>12699395000</v>
      </c>
      <c r="AE18" s="990"/>
      <c r="AF18" s="990"/>
    </row>
    <row r="19" spans="1:32" ht="111.6" customHeight="1" x14ac:dyDescent="0.25">
      <c r="A19" s="1808"/>
      <c r="B19" s="1808"/>
      <c r="C19" s="1809"/>
      <c r="D19" s="1812"/>
      <c r="E19" s="560" t="s">
        <v>93</v>
      </c>
      <c r="F19" s="987" t="s">
        <v>1204</v>
      </c>
      <c r="G19" s="1005" t="s">
        <v>370</v>
      </c>
      <c r="H19" s="560"/>
      <c r="I19" s="560" t="s">
        <v>67</v>
      </c>
      <c r="J19" s="560" t="s">
        <v>2763</v>
      </c>
      <c r="K19" s="988">
        <v>41426</v>
      </c>
      <c r="L19" s="988">
        <v>41639</v>
      </c>
      <c r="M19" s="989">
        <v>0</v>
      </c>
      <c r="N19" s="989">
        <v>0.1</v>
      </c>
      <c r="O19" s="989">
        <v>0.5</v>
      </c>
      <c r="P19" s="989">
        <v>0.4</v>
      </c>
      <c r="Q19" s="989">
        <v>0</v>
      </c>
      <c r="R19" s="989">
        <v>0.05</v>
      </c>
      <c r="S19" s="988"/>
      <c r="T19" s="988"/>
      <c r="U19" s="988" t="s">
        <v>2764</v>
      </c>
      <c r="V19" s="345" t="s">
        <v>97</v>
      </c>
      <c r="W19" s="345" t="s">
        <v>2777</v>
      </c>
      <c r="X19" s="346">
        <v>41426</v>
      </c>
      <c r="Y19" s="346">
        <v>41639</v>
      </c>
      <c r="Z19" s="346" t="s">
        <v>0</v>
      </c>
      <c r="AA19" s="958"/>
      <c r="AB19" s="345" t="s">
        <v>67</v>
      </c>
      <c r="AC19" s="345" t="s">
        <v>2787</v>
      </c>
      <c r="AD19" s="452">
        <v>7000000000</v>
      </c>
      <c r="AE19" s="990"/>
      <c r="AF19" s="990"/>
    </row>
    <row r="20" spans="1:32" ht="102.6" customHeight="1" x14ac:dyDescent="0.25">
      <c r="A20" s="1808"/>
      <c r="B20" s="1808"/>
      <c r="C20" s="1809"/>
      <c r="D20" s="1812"/>
      <c r="E20" s="1808" t="s">
        <v>101</v>
      </c>
      <c r="F20" s="1808" t="s">
        <v>2765</v>
      </c>
      <c r="G20" s="976" t="s">
        <v>370</v>
      </c>
      <c r="H20" s="1814" t="s">
        <v>67</v>
      </c>
      <c r="I20" s="1808"/>
      <c r="J20" s="1808" t="s">
        <v>2766</v>
      </c>
      <c r="K20" s="1807">
        <v>41319</v>
      </c>
      <c r="L20" s="1807">
        <v>41639</v>
      </c>
      <c r="M20" s="1815">
        <v>0.1</v>
      </c>
      <c r="N20" s="1815">
        <v>0.3</v>
      </c>
      <c r="O20" s="1815">
        <v>0.3</v>
      </c>
      <c r="P20" s="1815">
        <v>0.3</v>
      </c>
      <c r="Q20" s="1815">
        <v>0.1</v>
      </c>
      <c r="R20" s="1815">
        <v>0.1</v>
      </c>
      <c r="S20" s="1807"/>
      <c r="T20" s="1807"/>
      <c r="U20" s="1807" t="s">
        <v>2767</v>
      </c>
      <c r="V20" s="345" t="s">
        <v>104</v>
      </c>
      <c r="W20" s="345" t="s">
        <v>2778</v>
      </c>
      <c r="X20" s="346">
        <v>41409</v>
      </c>
      <c r="Y20" s="346">
        <v>41628</v>
      </c>
      <c r="Z20" s="346" t="s">
        <v>1207</v>
      </c>
      <c r="AA20" s="337"/>
      <c r="AB20" s="345" t="s">
        <v>67</v>
      </c>
      <c r="AC20" s="345" t="s">
        <v>2788</v>
      </c>
      <c r="AD20" s="452">
        <v>60000000</v>
      </c>
      <c r="AE20" s="990"/>
      <c r="AF20" s="990"/>
    </row>
    <row r="21" spans="1:32" ht="273.75" customHeight="1" x14ac:dyDescent="0.25">
      <c r="A21" s="1808"/>
      <c r="B21" s="1808"/>
      <c r="C21" s="1809"/>
      <c r="D21" s="1812"/>
      <c r="E21" s="1808"/>
      <c r="F21" s="1808"/>
      <c r="G21" s="1821" t="s">
        <v>370</v>
      </c>
      <c r="H21" s="1814"/>
      <c r="I21" s="1808"/>
      <c r="J21" s="1808"/>
      <c r="K21" s="1807"/>
      <c r="L21" s="1807"/>
      <c r="M21" s="1815"/>
      <c r="N21" s="1815"/>
      <c r="O21" s="1815"/>
      <c r="P21" s="1815"/>
      <c r="Q21" s="1815"/>
      <c r="R21" s="1815"/>
      <c r="S21" s="1807"/>
      <c r="T21" s="1807"/>
      <c r="U21" s="1807"/>
      <c r="V21" s="345" t="s">
        <v>341</v>
      </c>
      <c r="W21" s="345" t="s">
        <v>2779</v>
      </c>
      <c r="X21" s="346">
        <v>41409</v>
      </c>
      <c r="Y21" s="346">
        <v>41628</v>
      </c>
      <c r="Z21" s="346" t="s">
        <v>1207</v>
      </c>
      <c r="AA21" s="337" t="s">
        <v>67</v>
      </c>
      <c r="AB21" s="345"/>
      <c r="AC21" s="345" t="s">
        <v>2789</v>
      </c>
      <c r="AD21" s="452">
        <v>170000000</v>
      </c>
      <c r="AE21" s="990"/>
      <c r="AF21" s="990"/>
    </row>
    <row r="22" spans="1:32" ht="41.45" customHeight="1" x14ac:dyDescent="0.25">
      <c r="A22" s="1808"/>
      <c r="B22" s="1808"/>
      <c r="C22" s="1809"/>
      <c r="D22" s="1812"/>
      <c r="E22" s="1808"/>
      <c r="F22" s="1808"/>
      <c r="G22" s="1822"/>
      <c r="H22" s="1814"/>
      <c r="I22" s="1808"/>
      <c r="J22" s="1808"/>
      <c r="K22" s="1807"/>
      <c r="L22" s="1807"/>
      <c r="M22" s="1815"/>
      <c r="N22" s="1815"/>
      <c r="O22" s="1815"/>
      <c r="P22" s="1815"/>
      <c r="Q22" s="1815"/>
      <c r="R22" s="1815"/>
      <c r="S22" s="1807"/>
      <c r="T22" s="1807"/>
      <c r="U22" s="1807"/>
      <c r="V22" s="345" t="s">
        <v>343</v>
      </c>
      <c r="W22" s="345" t="s">
        <v>2780</v>
      </c>
      <c r="X22" s="346">
        <v>41311</v>
      </c>
      <c r="Y22" s="346">
        <v>41628</v>
      </c>
      <c r="Z22" s="346" t="s">
        <v>1207</v>
      </c>
      <c r="AA22" s="337"/>
      <c r="AB22" s="345" t="s">
        <v>67</v>
      </c>
      <c r="AC22" s="345" t="s">
        <v>2790</v>
      </c>
      <c r="AD22" s="452">
        <v>305000000</v>
      </c>
      <c r="AE22" s="990"/>
      <c r="AF22" s="990"/>
    </row>
    <row r="23" spans="1:32" ht="94.15" customHeight="1" x14ac:dyDescent="0.25">
      <c r="A23" s="1808"/>
      <c r="B23" s="1808"/>
      <c r="C23" s="1809"/>
      <c r="D23" s="1812"/>
      <c r="E23" s="560" t="s">
        <v>107</v>
      </c>
      <c r="F23" s="987" t="s">
        <v>2768</v>
      </c>
      <c r="G23" s="1005" t="s">
        <v>370</v>
      </c>
      <c r="H23" s="560"/>
      <c r="I23" s="560" t="s">
        <v>67</v>
      </c>
      <c r="J23" s="560" t="s">
        <v>2769</v>
      </c>
      <c r="K23" s="988">
        <v>41426</v>
      </c>
      <c r="L23" s="988">
        <v>41639</v>
      </c>
      <c r="M23" s="989">
        <v>0</v>
      </c>
      <c r="N23" s="989">
        <v>0.1</v>
      </c>
      <c r="O23" s="989">
        <v>0.5</v>
      </c>
      <c r="P23" s="989">
        <v>0.4</v>
      </c>
      <c r="Q23" s="989">
        <v>0</v>
      </c>
      <c r="R23" s="989">
        <v>0.05</v>
      </c>
      <c r="S23" s="988"/>
      <c r="T23" s="988"/>
      <c r="U23" s="988" t="s">
        <v>2770</v>
      </c>
      <c r="V23" s="345" t="s">
        <v>110</v>
      </c>
      <c r="W23" s="345" t="s">
        <v>2781</v>
      </c>
      <c r="X23" s="346">
        <v>41426</v>
      </c>
      <c r="Y23" s="346">
        <v>41639</v>
      </c>
      <c r="Z23" s="346" t="s">
        <v>1205</v>
      </c>
      <c r="AA23" s="345" t="s">
        <v>67</v>
      </c>
      <c r="AB23" s="958"/>
      <c r="AC23" s="345" t="s">
        <v>2791</v>
      </c>
      <c r="AD23" s="452">
        <v>5000000000</v>
      </c>
      <c r="AE23" s="990"/>
      <c r="AF23" s="990"/>
    </row>
    <row r="24" spans="1:32" ht="120" customHeight="1" x14ac:dyDescent="0.25">
      <c r="A24" s="1808"/>
      <c r="B24" s="1808"/>
      <c r="C24" s="1809"/>
      <c r="D24" s="1813"/>
      <c r="E24" s="345" t="s">
        <v>114</v>
      </c>
      <c r="F24" s="987" t="s">
        <v>2771</v>
      </c>
      <c r="G24" s="1005" t="s">
        <v>370</v>
      </c>
      <c r="H24" s="345"/>
      <c r="I24" s="345" t="s">
        <v>67</v>
      </c>
      <c r="J24" s="345" t="s">
        <v>2772</v>
      </c>
      <c r="K24" s="346">
        <v>41426</v>
      </c>
      <c r="L24" s="346">
        <v>41639</v>
      </c>
      <c r="M24" s="336">
        <v>0</v>
      </c>
      <c r="N24" s="336">
        <v>0.1</v>
      </c>
      <c r="O24" s="336">
        <v>0.5</v>
      </c>
      <c r="P24" s="336">
        <v>0.4</v>
      </c>
      <c r="Q24" s="336">
        <v>0</v>
      </c>
      <c r="R24" s="336">
        <v>0.1</v>
      </c>
      <c r="S24" s="346"/>
      <c r="T24" s="346"/>
      <c r="U24" s="346" t="s">
        <v>2770</v>
      </c>
      <c r="V24" s="345" t="s">
        <v>117</v>
      </c>
      <c r="W24" s="345" t="s">
        <v>2782</v>
      </c>
      <c r="X24" s="346">
        <v>41426</v>
      </c>
      <c r="Y24" s="346">
        <v>41639</v>
      </c>
      <c r="Z24" s="346" t="s">
        <v>1206</v>
      </c>
      <c r="AA24" s="345"/>
      <c r="AB24" s="958" t="s">
        <v>67</v>
      </c>
      <c r="AC24" s="345" t="s">
        <v>2792</v>
      </c>
      <c r="AD24" s="452">
        <v>230000000</v>
      </c>
      <c r="AE24" s="990"/>
      <c r="AF24" s="990"/>
    </row>
    <row r="25" spans="1:32" x14ac:dyDescent="0.25">
      <c r="A25" s="338" t="s">
        <v>1208</v>
      </c>
      <c r="B25" s="338"/>
      <c r="C25" s="338"/>
      <c r="D25" s="338"/>
      <c r="E25" s="338"/>
      <c r="F25" s="338"/>
      <c r="G25" s="338"/>
      <c r="H25" s="338"/>
      <c r="I25" s="338"/>
      <c r="J25" s="338"/>
      <c r="K25" s="345" t="s">
        <v>712</v>
      </c>
      <c r="L25" s="338"/>
      <c r="M25" s="338"/>
      <c r="N25" s="338"/>
      <c r="O25" s="338"/>
      <c r="P25" s="338"/>
      <c r="Q25" s="338"/>
      <c r="R25" s="338"/>
      <c r="S25" s="338"/>
      <c r="T25" s="338"/>
      <c r="U25" s="338"/>
      <c r="V25" s="338"/>
      <c r="W25" s="338"/>
      <c r="X25" s="338"/>
      <c r="Y25" s="338"/>
      <c r="Z25" s="338"/>
      <c r="AA25" s="338"/>
      <c r="AB25" s="338"/>
      <c r="AC25" s="338"/>
      <c r="AD25" s="994">
        <f>SUM(AD15:AD24)</f>
        <v>58853000000</v>
      </c>
    </row>
    <row r="26" spans="1:32" x14ac:dyDescent="0.25">
      <c r="D26" s="339"/>
      <c r="E26" s="339"/>
      <c r="F26" s="1816"/>
      <c r="G26" s="959"/>
      <c r="H26" s="339"/>
      <c r="I26" s="339"/>
      <c r="J26" s="339"/>
      <c r="K26" s="339"/>
      <c r="L26" s="339"/>
      <c r="M26" s="340"/>
      <c r="N26" s="340"/>
      <c r="O26" s="340"/>
      <c r="P26" s="340"/>
      <c r="Q26" s="340"/>
      <c r="R26" s="340"/>
      <c r="S26" s="340"/>
      <c r="T26" s="340"/>
      <c r="U26" s="340"/>
    </row>
    <row r="27" spans="1:32" x14ac:dyDescent="0.25">
      <c r="D27" s="340"/>
      <c r="E27" s="340"/>
      <c r="F27" s="1817"/>
      <c r="G27" s="959"/>
      <c r="H27" s="340"/>
      <c r="I27" s="340"/>
      <c r="J27" s="340"/>
      <c r="K27" s="340"/>
      <c r="L27" s="340"/>
      <c r="M27" s="340"/>
      <c r="N27" s="340"/>
      <c r="O27" s="340"/>
      <c r="P27" s="340"/>
      <c r="Q27" s="340"/>
      <c r="R27" s="340"/>
      <c r="S27" s="340"/>
      <c r="T27" s="340"/>
      <c r="U27" s="340"/>
    </row>
    <row r="28" spans="1:32" x14ac:dyDescent="0.25">
      <c r="D28" s="340"/>
      <c r="E28" s="340"/>
      <c r="F28" s="1817"/>
      <c r="G28" s="959"/>
      <c r="H28" s="340"/>
      <c r="I28" s="340"/>
      <c r="J28" s="340"/>
      <c r="K28" s="340"/>
      <c r="L28" s="340"/>
      <c r="M28" s="340"/>
      <c r="N28" s="340"/>
      <c r="O28" s="340"/>
      <c r="P28" s="340"/>
      <c r="Q28" s="340"/>
      <c r="R28" s="340"/>
      <c r="S28" s="340"/>
      <c r="T28" s="340"/>
      <c r="U28" s="340"/>
    </row>
    <row r="29" spans="1:32" x14ac:dyDescent="0.25">
      <c r="D29" s="340"/>
      <c r="E29" s="340"/>
      <c r="F29" s="1817"/>
      <c r="G29" s="959"/>
      <c r="H29" s="340"/>
      <c r="I29" s="340"/>
      <c r="J29" s="340"/>
      <c r="K29" s="340"/>
      <c r="L29" s="340"/>
      <c r="M29" s="340"/>
      <c r="N29" s="340"/>
      <c r="O29" s="340"/>
      <c r="P29" s="340"/>
      <c r="Q29" s="340"/>
      <c r="R29" s="340"/>
      <c r="S29" s="340"/>
      <c r="T29" s="340"/>
      <c r="U29" s="340"/>
    </row>
    <row r="30" spans="1:32" x14ac:dyDescent="0.25">
      <c r="D30" s="340"/>
      <c r="E30" s="340"/>
      <c r="F30" s="1817"/>
      <c r="G30" s="342"/>
      <c r="H30" s="340"/>
      <c r="I30" s="340"/>
      <c r="J30" s="340"/>
      <c r="K30" s="340"/>
      <c r="L30" s="340"/>
      <c r="M30" s="340"/>
      <c r="N30" s="340"/>
      <c r="O30" s="340"/>
      <c r="P30" s="340"/>
      <c r="Q30" s="340"/>
      <c r="R30" s="340"/>
      <c r="S30" s="340"/>
      <c r="T30" s="340"/>
      <c r="U30" s="340"/>
    </row>
    <row r="31" spans="1:32" x14ac:dyDescent="0.25">
      <c r="D31" s="340"/>
      <c r="E31" s="340"/>
      <c r="F31" s="342"/>
      <c r="G31" s="342"/>
      <c r="H31" s="340"/>
      <c r="I31" s="340"/>
      <c r="J31" s="340"/>
      <c r="K31" s="340"/>
      <c r="L31" s="340"/>
      <c r="M31" s="340"/>
      <c r="N31" s="340"/>
      <c r="O31" s="340"/>
      <c r="P31" s="340"/>
      <c r="Q31" s="340"/>
      <c r="R31" s="340"/>
      <c r="S31" s="340"/>
      <c r="T31" s="340"/>
      <c r="U31" s="340"/>
    </row>
    <row r="32" spans="1:32" x14ac:dyDescent="0.25">
      <c r="D32" s="340"/>
      <c r="E32" s="340"/>
      <c r="F32" s="342"/>
      <c r="G32" s="342"/>
      <c r="H32" s="340"/>
      <c r="I32" s="340"/>
      <c r="J32" s="340"/>
      <c r="K32" s="340"/>
      <c r="L32" s="340"/>
      <c r="M32" s="340"/>
      <c r="N32" s="340"/>
      <c r="O32" s="340"/>
      <c r="P32" s="340"/>
      <c r="Q32" s="340"/>
      <c r="R32" s="340"/>
      <c r="S32" s="340"/>
      <c r="T32" s="340"/>
      <c r="U32" s="340"/>
    </row>
    <row r="33" spans="4:21" x14ac:dyDescent="0.25">
      <c r="D33" s="340"/>
      <c r="E33" s="340"/>
      <c r="F33" s="342"/>
      <c r="G33" s="342"/>
      <c r="H33" s="340"/>
      <c r="I33" s="340"/>
      <c r="J33" s="340"/>
      <c r="K33" s="340"/>
      <c r="L33" s="340"/>
      <c r="M33" s="340"/>
      <c r="N33" s="340"/>
      <c r="O33" s="340"/>
      <c r="P33" s="340"/>
      <c r="Q33" s="340"/>
      <c r="R33" s="340"/>
      <c r="S33" s="340"/>
      <c r="T33" s="340"/>
      <c r="U33" s="340"/>
    </row>
    <row r="34" spans="4:21" x14ac:dyDescent="0.25">
      <c r="D34" s="340"/>
      <c r="E34" s="340"/>
      <c r="F34" s="342"/>
      <c r="G34" s="959"/>
      <c r="H34" s="340"/>
      <c r="I34" s="340"/>
      <c r="J34" s="340"/>
      <c r="K34" s="340"/>
      <c r="L34" s="340"/>
      <c r="M34" s="340"/>
      <c r="N34" s="340"/>
      <c r="O34" s="340"/>
      <c r="P34" s="340"/>
      <c r="Q34" s="340"/>
      <c r="R34" s="340"/>
      <c r="S34" s="340"/>
      <c r="T34" s="340"/>
      <c r="U34" s="340"/>
    </row>
    <row r="35" spans="4:21" x14ac:dyDescent="0.25">
      <c r="D35" s="340"/>
      <c r="E35" s="340"/>
      <c r="F35" s="1817"/>
      <c r="G35" s="959"/>
      <c r="H35" s="340"/>
      <c r="I35" s="340"/>
      <c r="J35" s="340"/>
      <c r="K35" s="340"/>
      <c r="L35" s="340"/>
      <c r="M35" s="340"/>
      <c r="N35" s="340"/>
      <c r="O35" s="340"/>
      <c r="P35" s="340"/>
      <c r="Q35" s="340"/>
      <c r="R35" s="340"/>
      <c r="S35" s="340"/>
      <c r="T35" s="340"/>
      <c r="U35" s="340"/>
    </row>
    <row r="36" spans="4:21" x14ac:dyDescent="0.25">
      <c r="D36" s="340"/>
      <c r="E36" s="340"/>
      <c r="F36" s="1817"/>
      <c r="G36" s="959"/>
      <c r="H36" s="340"/>
      <c r="I36" s="340"/>
      <c r="J36" s="340"/>
      <c r="K36" s="340"/>
      <c r="L36" s="340"/>
      <c r="M36" s="340"/>
      <c r="N36" s="340"/>
      <c r="O36" s="340"/>
      <c r="P36" s="340"/>
      <c r="Q36" s="340"/>
      <c r="R36" s="340"/>
      <c r="S36" s="340"/>
      <c r="T36" s="340"/>
      <c r="U36" s="340"/>
    </row>
    <row r="37" spans="4:21" x14ac:dyDescent="0.25">
      <c r="D37" s="340"/>
      <c r="E37" s="340"/>
      <c r="F37" s="1817"/>
      <c r="H37" s="340"/>
      <c r="I37" s="340"/>
      <c r="J37" s="340"/>
      <c r="K37" s="340"/>
      <c r="L37" s="340"/>
      <c r="M37" s="340"/>
      <c r="N37" s="340"/>
      <c r="O37" s="340"/>
      <c r="P37" s="340"/>
      <c r="Q37" s="340"/>
      <c r="R37" s="340"/>
      <c r="S37" s="340"/>
      <c r="T37" s="340"/>
      <c r="U37" s="340"/>
    </row>
  </sheetData>
  <sheetProtection password="DDB6" sheet="1"/>
  <mergeCells count="72">
    <mergeCell ref="F28:F30"/>
    <mergeCell ref="F35:F37"/>
    <mergeCell ref="G13:G14"/>
    <mergeCell ref="G16:G18"/>
    <mergeCell ref="G21:G22"/>
    <mergeCell ref="U20:U22"/>
    <mergeCell ref="F26:F27"/>
    <mergeCell ref="K20:K22"/>
    <mergeCell ref="L20:L22"/>
    <mergeCell ref="M20:M22"/>
    <mergeCell ref="N20:N22"/>
    <mergeCell ref="Q20:Q22"/>
    <mergeCell ref="R20:R22"/>
    <mergeCell ref="S20:S22"/>
    <mergeCell ref="T20:T22"/>
    <mergeCell ref="P20:P22"/>
    <mergeCell ref="R16:R18"/>
    <mergeCell ref="S16:S18"/>
    <mergeCell ref="T16:T18"/>
    <mergeCell ref="O16:O18"/>
    <mergeCell ref="P16:P18"/>
    <mergeCell ref="Q16:Q18"/>
    <mergeCell ref="J20:J22"/>
    <mergeCell ref="L16:L18"/>
    <mergeCell ref="M16:M18"/>
    <mergeCell ref="N16:N18"/>
    <mergeCell ref="O20:O22"/>
    <mergeCell ref="K16:K18"/>
    <mergeCell ref="AC13:AC14"/>
    <mergeCell ref="A15:A24"/>
    <mergeCell ref="B15:B24"/>
    <mergeCell ref="C15:C24"/>
    <mergeCell ref="E16:E18"/>
    <mergeCell ref="F16:F18"/>
    <mergeCell ref="H16:H18"/>
    <mergeCell ref="I16:I18"/>
    <mergeCell ref="J16:J18"/>
    <mergeCell ref="U16:U18"/>
    <mergeCell ref="D15:D24"/>
    <mergeCell ref="E20:E22"/>
    <mergeCell ref="F20:F22"/>
    <mergeCell ref="H20:H22"/>
    <mergeCell ref="I20:I22"/>
    <mergeCell ref="AD13:AD14"/>
    <mergeCell ref="H13:I13"/>
    <mergeCell ref="J13:J14"/>
    <mergeCell ref="K13:L13"/>
    <mergeCell ref="M13:P13"/>
    <mergeCell ref="Q13:U13"/>
    <mergeCell ref="V13:V14"/>
    <mergeCell ref="W13:W14"/>
    <mergeCell ref="X13:Y13"/>
    <mergeCell ref="Z13:Z14"/>
    <mergeCell ref="H12:I12"/>
    <mergeCell ref="AA12:AB12"/>
    <mergeCell ref="A13:A14"/>
    <mergeCell ref="B13:B14"/>
    <mergeCell ref="C13:C14"/>
    <mergeCell ref="D13:D14"/>
    <mergeCell ref="E13:E14"/>
    <mergeCell ref="F13:F14"/>
    <mergeCell ref="AA13:AB13"/>
    <mergeCell ref="A10:AD10"/>
    <mergeCell ref="A11:D11"/>
    <mergeCell ref="E11:Z11"/>
    <mergeCell ref="A1:AB8"/>
    <mergeCell ref="A9:AD9"/>
    <mergeCell ref="AC1:AD2"/>
    <mergeCell ref="AC3:AD4"/>
    <mergeCell ref="AC5:AD6"/>
    <mergeCell ref="AC7:AD8"/>
    <mergeCell ref="AA11:AC11"/>
  </mergeCells>
  <dataValidations count="2">
    <dataValidation allowBlank="1" showErrorMessage="1" sqref="AC13:AC14"/>
    <dataValidation allowBlank="1" showErrorMessage="1" prompt="La fecha de finalización de la tarea coincide con la fecha de entrega del producto._x000a_" sqref="AD13:AD14"/>
  </dataValidation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49</vt:i4>
      </vt:variant>
      <vt:variant>
        <vt:lpstr>Rangos con nombre</vt:lpstr>
      </vt:variant>
      <vt:variant>
        <vt:i4>10</vt:i4>
      </vt:variant>
    </vt:vector>
  </HeadingPairs>
  <TitlesOfParts>
    <vt:vector size="59" baseType="lpstr">
      <vt:lpstr>OTIC</vt:lpstr>
      <vt:lpstr>O_Planeación</vt:lpstr>
      <vt:lpstr>O_Juridica</vt:lpstr>
      <vt:lpstr>O_Cooperacion_RI</vt:lpstr>
      <vt:lpstr>O_Control_Interno</vt:lpstr>
      <vt:lpstr>O_Control_Disciplinario</vt:lpstr>
      <vt:lpstr>Sub_Administrativa</vt:lpstr>
      <vt:lpstr>S_Talento_Humano</vt:lpstr>
      <vt:lpstr>Victimas</vt:lpstr>
      <vt:lpstr>Equidad de Género</vt:lpstr>
      <vt:lpstr>D_Riesgos_Laborales</vt:lpstr>
      <vt:lpstr>D_Movilidad</vt:lpstr>
      <vt:lpstr>DPensiones</vt:lpstr>
      <vt:lpstr>DDFT</vt:lpstr>
      <vt:lpstr>D Empleo</vt:lpstr>
      <vt:lpstr>I.V.C.</vt:lpstr>
      <vt:lpstr>Amazonas</vt:lpstr>
      <vt:lpstr>Antioquia</vt:lpstr>
      <vt:lpstr>Arauca</vt:lpstr>
      <vt:lpstr>Atlantico</vt:lpstr>
      <vt:lpstr>Barrancabermeja</vt:lpstr>
      <vt:lpstr>Bolivar</vt:lpstr>
      <vt:lpstr>Boyaca</vt:lpstr>
      <vt:lpstr>Caldas</vt:lpstr>
      <vt:lpstr>Caqueta</vt:lpstr>
      <vt:lpstr>Casanare</vt:lpstr>
      <vt:lpstr>Cauca</vt:lpstr>
      <vt:lpstr>Cesar</vt:lpstr>
      <vt:lpstr>Choco</vt:lpstr>
      <vt:lpstr>Cordoba</vt:lpstr>
      <vt:lpstr>Cundinamarca</vt:lpstr>
      <vt:lpstr>Guajira</vt:lpstr>
      <vt:lpstr>Guainia</vt:lpstr>
      <vt:lpstr>Huila</vt:lpstr>
      <vt:lpstr>Magdalena</vt:lpstr>
      <vt:lpstr>Meta</vt:lpstr>
      <vt:lpstr>Nariño</vt:lpstr>
      <vt:lpstr>Norte_Santander</vt:lpstr>
      <vt:lpstr>Putumayo</vt:lpstr>
      <vt:lpstr>Quindio</vt:lpstr>
      <vt:lpstr>Risaralda</vt:lpstr>
      <vt:lpstr>San_Andres</vt:lpstr>
      <vt:lpstr>Santander</vt:lpstr>
      <vt:lpstr>Sucre</vt:lpstr>
      <vt:lpstr>Tolima</vt:lpstr>
      <vt:lpstr>Uraba</vt:lpstr>
      <vt:lpstr>Valle</vt:lpstr>
      <vt:lpstr>Vaupes</vt:lpstr>
      <vt:lpstr>Vichada</vt:lpstr>
      <vt:lpstr>Amazonas!Área_de_impresión</vt:lpstr>
      <vt:lpstr>O_Control_Disciplinario!Área_de_impresión</vt:lpstr>
      <vt:lpstr>O_Control_Interno!Área_de_impresión</vt:lpstr>
      <vt:lpstr>O_Planeación!Área_de_impresión</vt:lpstr>
      <vt:lpstr>OTIC!Área_de_impresión</vt:lpstr>
      <vt:lpstr>S_Talento_Humano!Área_de_impresión</vt:lpstr>
      <vt:lpstr>Sub_Administrativa!Área_de_impresión</vt:lpstr>
      <vt:lpstr>Vaupes!Área_de_impresión</vt:lpstr>
      <vt:lpstr>D_Riesgos_Laborales!Títulos_a_imprimir</vt:lpstr>
      <vt:lpstr>Vaupes!Títulos_a_imprimir</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Marisol Villamil M</dc:creator>
  <cp:lastModifiedBy>Javier Mauricio Gómez Mantilla</cp:lastModifiedBy>
  <cp:lastPrinted>2015-05-13T16:26:43Z</cp:lastPrinted>
  <dcterms:created xsi:type="dcterms:W3CDTF">2013-05-17T21:06:31Z</dcterms:created>
  <dcterms:modified xsi:type="dcterms:W3CDTF">2015-05-13T16:28:04Z</dcterms:modified>
</cp:coreProperties>
</file>